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tonc Collins\Documents\2016\"/>
    </mc:Choice>
  </mc:AlternateContent>
  <bookViews>
    <workbookView xWindow="0" yWindow="0" windowWidth="26520" windowHeight="10875"/>
  </bookViews>
  <sheets>
    <sheet name="Sheet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L2" i="2" l="1"/>
  <c r="H6" i="2"/>
  <c r="H7" i="2"/>
  <c r="H8" i="2"/>
  <c r="H9" i="2"/>
  <c r="H10" i="2"/>
  <c r="H11" i="2"/>
  <c r="H12" i="2"/>
  <c r="H13" i="2"/>
  <c r="H14" i="2"/>
  <c r="H5" i="2"/>
  <c r="F7" i="2"/>
  <c r="F8" i="2"/>
  <c r="F9" i="2"/>
  <c r="F10" i="2"/>
  <c r="F11" i="2"/>
  <c r="F12" i="2"/>
  <c r="F13" i="2"/>
  <c r="F14" i="2"/>
  <c r="F6" i="2"/>
  <c r="G6" i="2"/>
  <c r="G7" i="2"/>
  <c r="G8" i="2"/>
  <c r="G9" i="2"/>
  <c r="G10" i="2"/>
  <c r="G11" i="2"/>
  <c r="G12" i="2"/>
  <c r="G13" i="2"/>
  <c r="G14" i="2"/>
  <c r="G5" i="2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L14" i="2" s="1"/>
  <c r="D21" i="2"/>
  <c r="D22" i="2"/>
  <c r="L10" i="2" l="1"/>
  <c r="L3" i="2"/>
  <c r="L5" i="2"/>
  <c r="L13" i="2"/>
  <c r="L12" i="2"/>
  <c r="L4" i="2"/>
  <c r="L9" i="2"/>
  <c r="L8" i="2"/>
  <c r="L6" i="2"/>
  <c r="L7" i="2"/>
  <c r="L11" i="2"/>
  <c r="L15" i="2" l="1"/>
</calcChain>
</file>

<file path=xl/sharedStrings.xml><?xml version="1.0" encoding="utf-8"?>
<sst xmlns="http://schemas.openxmlformats.org/spreadsheetml/2006/main" count="26" uniqueCount="23">
  <si>
    <t>Net Cash Flow</t>
  </si>
  <si>
    <t>IRR</t>
  </si>
  <si>
    <t>XIRR</t>
  </si>
  <si>
    <t>MIRR</t>
  </si>
  <si>
    <t>Reinvestment rate:</t>
  </si>
  <si>
    <t>Financing rate:</t>
  </si>
  <si>
    <t>Internal rate of return calculated using:</t>
  </si>
  <si>
    <t>Cash flow - month 1</t>
  </si>
  <si>
    <t>Cash flow - month 2</t>
  </si>
  <si>
    <t>Cash flow - month 3</t>
  </si>
  <si>
    <t>Cash flow - month 4</t>
  </si>
  <si>
    <t>Cash flow - month 5</t>
  </si>
  <si>
    <t>Cash flow - month 6</t>
  </si>
  <si>
    <t>Cash flow - month 7</t>
  </si>
  <si>
    <t>Cash flow - month 8</t>
  </si>
  <si>
    <t>Cash flow - month 9</t>
  </si>
  <si>
    <t>Cash flow - month 10</t>
  </si>
  <si>
    <t>Cash flow - month 11</t>
  </si>
  <si>
    <t>Cash flow - month 12</t>
  </si>
  <si>
    <t>Initial investment</t>
  </si>
  <si>
    <t>Dates</t>
  </si>
  <si>
    <t>Cum. Cash Flow</t>
  </si>
  <si>
    <t>Interest Cost/Earnings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</si>
</sst>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0" fontId="0" fillId="0" borderId="0" xfId="2" applyNumberFormat="1" applyFont="1"/>
    <xf numFmtId="164" fontId="2" fillId="0" borderId="1" xfId="1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164" fontId="0" fillId="0" borderId="0" xfId="0" applyNumberFormat="1"/>
    <xf numFmtId="43" fontId="0" fillId="0" borderId="0" xfId="0" applyNumberFormat="1"/>
    <xf numFmtId="43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zoomScale="130" zoomScaleNormal="130" workbookViewId="0">
      <selection activeCell="G17" sqref="G17"/>
    </sheetView>
  </sheetViews>
  <sheetFormatPr defaultRowHeight="15.75" x14ac:dyDescent="0.25"/>
  <cols>
    <col min="1" max="1" width="20.25" customWidth="1"/>
    <col min="2" max="2" width="9.375" customWidth="1"/>
    <col min="3" max="3" width="3.5" customWidth="1"/>
    <col min="4" max="4" width="9.875" customWidth="1"/>
    <col min="5" max="5" width="2.875" customWidth="1"/>
    <col min="9" max="9" width="4.25" customWidth="1"/>
    <col min="10" max="10" width="9.25" bestFit="1" customWidth="1"/>
    <col min="11" max="11" width="2.75" customWidth="1"/>
    <col min="12" max="12" width="13" customWidth="1"/>
  </cols>
  <sheetData>
    <row r="1" spans="1:12" ht="32.25" thickBot="1" x14ac:dyDescent="0.3">
      <c r="B1" s="4" t="s">
        <v>20</v>
      </c>
      <c r="D1" s="4" t="s">
        <v>0</v>
      </c>
      <c r="F1" s="4" t="s">
        <v>1</v>
      </c>
      <c r="G1" s="4" t="s">
        <v>2</v>
      </c>
      <c r="H1" s="4" t="s">
        <v>3</v>
      </c>
      <c r="J1" s="4" t="s">
        <v>21</v>
      </c>
      <c r="L1" s="4" t="s">
        <v>22</v>
      </c>
    </row>
    <row r="2" spans="1:12" x14ac:dyDescent="0.25">
      <c r="A2" t="s">
        <v>19</v>
      </c>
      <c r="B2" s="1">
        <v>42735</v>
      </c>
      <c r="D2" s="2">
        <v>-400000</v>
      </c>
      <c r="J2" s="6"/>
      <c r="L2" s="7">
        <f>J2*$D$16/12</f>
        <v>0</v>
      </c>
    </row>
    <row r="3" spans="1:12" x14ac:dyDescent="0.25">
      <c r="A3" t="s">
        <v>7</v>
      </c>
      <c r="B3" s="1">
        <v>42766</v>
      </c>
      <c r="D3" s="2">
        <v>-18000</v>
      </c>
      <c r="F3" s="7"/>
      <c r="J3" s="6">
        <f t="shared" ref="J3:J14" si="0">D3+J2</f>
        <v>-18000</v>
      </c>
      <c r="L3" s="7">
        <f>J3*$D$16/12</f>
        <v>-82.5</v>
      </c>
    </row>
    <row r="4" spans="1:12" x14ac:dyDescent="0.25">
      <c r="A4" t="s">
        <v>8</v>
      </c>
      <c r="B4" s="1">
        <v>42794</v>
      </c>
      <c r="D4" s="2">
        <v>-18000</v>
      </c>
      <c r="F4" s="7"/>
      <c r="J4" s="6">
        <f t="shared" si="0"/>
        <v>-36000</v>
      </c>
      <c r="L4" s="7">
        <f t="shared" ref="L4:L5" si="1">J4*$D$16/12</f>
        <v>-165</v>
      </c>
    </row>
    <row r="5" spans="1:12" x14ac:dyDescent="0.25">
      <c r="A5" t="s">
        <v>9</v>
      </c>
      <c r="B5" s="1">
        <v>42825</v>
      </c>
      <c r="D5" s="2">
        <v>15000</v>
      </c>
      <c r="F5" s="3"/>
      <c r="G5" s="3">
        <f>XIRR($D$2:D5,$B$2:B5,10%)</f>
        <v>-0.99999981770245683</v>
      </c>
      <c r="H5" s="3">
        <f>MIRR($D$2:D5,$D$16,$D$17)*12</f>
        <v>-8.088852120658137</v>
      </c>
      <c r="J5" s="6">
        <f t="shared" si="0"/>
        <v>-21000</v>
      </c>
      <c r="L5" s="7">
        <f t="shared" si="1"/>
        <v>-96.25</v>
      </c>
    </row>
    <row r="6" spans="1:12" x14ac:dyDescent="0.25">
      <c r="A6" t="s">
        <v>10</v>
      </c>
      <c r="B6" s="1">
        <v>42855</v>
      </c>
      <c r="D6" s="2">
        <v>38000</v>
      </c>
      <c r="F6" s="3">
        <f>IRR($D$2:D6,10%)*12</f>
        <v>-5.3501215651971172</v>
      </c>
      <c r="G6" s="3">
        <f>XIRR($D$2:D6,$B$2:B6,10%)</f>
        <v>-0.99923725362168625</v>
      </c>
      <c r="H6" s="3">
        <f>MIRR($D$2:D6,$D$16,$D$17)*12</f>
        <v>-4.8918131022689453</v>
      </c>
      <c r="J6" s="6">
        <f t="shared" si="0"/>
        <v>17000</v>
      </c>
      <c r="L6" s="7">
        <f>J6*$D$17/12</f>
        <v>31.875</v>
      </c>
    </row>
    <row r="7" spans="1:12" x14ac:dyDescent="0.25">
      <c r="A7" t="s">
        <v>11</v>
      </c>
      <c r="B7" s="1">
        <v>42886</v>
      </c>
      <c r="D7" s="2">
        <v>44000</v>
      </c>
      <c r="F7" s="3">
        <f>IRR($D$2:D7,10%)*12</f>
        <v>-3.5942619019062034</v>
      </c>
      <c r="G7" s="3">
        <f>XIRR($D$2:D7,$B$2:B7,10%)</f>
        <v>-0.98658495508134358</v>
      </c>
      <c r="H7" s="3">
        <f>MIRR($D$2:D7,$D$16,$D$17)*12</f>
        <v>-3.076048953364467</v>
      </c>
      <c r="J7" s="6">
        <f t="shared" si="0"/>
        <v>61000</v>
      </c>
      <c r="L7" s="7">
        <f t="shared" ref="L7:L14" si="2">J7*$D$17/12</f>
        <v>114.375</v>
      </c>
    </row>
    <row r="8" spans="1:12" x14ac:dyDescent="0.25">
      <c r="A8" t="s">
        <v>12</v>
      </c>
      <c r="B8" s="1">
        <v>42916</v>
      </c>
      <c r="D8" s="2">
        <v>48000</v>
      </c>
      <c r="F8" s="3">
        <f>IRR($D$2:D8,10%)*12</f>
        <v>-2.4490679426522504</v>
      </c>
      <c r="G8" s="3">
        <f>XIRR($D$2:D8,$B$2:B8,10%)</f>
        <v>-0.93692367747426042</v>
      </c>
      <c r="H8" s="3">
        <f>MIRR($D$2:D8,$D$16,$D$17)*12</f>
        <v>-1.958329285377308</v>
      </c>
      <c r="J8" s="6">
        <f t="shared" si="0"/>
        <v>109000</v>
      </c>
      <c r="L8" s="7">
        <f t="shared" si="2"/>
        <v>204.375</v>
      </c>
    </row>
    <row r="9" spans="1:12" x14ac:dyDescent="0.25">
      <c r="A9" t="s">
        <v>13</v>
      </c>
      <c r="B9" s="1">
        <v>42947</v>
      </c>
      <c r="D9" s="2">
        <v>52500</v>
      </c>
      <c r="F9" s="3">
        <f>IRR($D$2:D9,10%)*12</f>
        <v>-1.6347654592115104</v>
      </c>
      <c r="G9" s="3">
        <f>XIRR($D$2:D9,$B$2:B9,10%)</f>
        <v>-0.82961258515715608</v>
      </c>
      <c r="H9" s="3">
        <f>MIRR($D$2:D9,$D$16,$D$17)*12</f>
        <v>-1.219559282068988</v>
      </c>
      <c r="J9" s="6">
        <f t="shared" si="0"/>
        <v>161500</v>
      </c>
      <c r="L9" s="7">
        <f t="shared" si="2"/>
        <v>302.8125</v>
      </c>
    </row>
    <row r="10" spans="1:12" x14ac:dyDescent="0.25">
      <c r="A10" t="s">
        <v>14</v>
      </c>
      <c r="B10" s="1">
        <v>42978</v>
      </c>
      <c r="D10" s="2">
        <v>55000</v>
      </c>
      <c r="F10" s="3">
        <f>IRR($D$2:D10,10%)*12</f>
        <v>-1.0500658456105296</v>
      </c>
      <c r="G10" s="3">
        <f>XIRR($D$2:D10,$B$2:B10,10%)</f>
        <v>-0.66863753125071534</v>
      </c>
      <c r="H10" s="3">
        <f>MIRR($D$2:D10,$D$16,$D$17)*12</f>
        <v>-0.71936280164374278</v>
      </c>
      <c r="J10" s="6">
        <f t="shared" si="0"/>
        <v>216500</v>
      </c>
      <c r="L10" s="7">
        <f t="shared" si="2"/>
        <v>405.9375</v>
      </c>
    </row>
    <row r="11" spans="1:12" x14ac:dyDescent="0.25">
      <c r="A11" t="s">
        <v>15</v>
      </c>
      <c r="B11" s="1">
        <v>43008</v>
      </c>
      <c r="D11" s="2">
        <v>55000</v>
      </c>
      <c r="F11" s="3">
        <f>IRR($D$2:D11,10%)*12</f>
        <v>-0.62881436826864956</v>
      </c>
      <c r="G11" s="3">
        <f>XIRR($D$2:D11,$B$2:B11,10%)</f>
        <v>-0.47735976502299315</v>
      </c>
      <c r="H11" s="3">
        <f>MIRR($D$2:D11,$D$16,$D$17)*12</f>
        <v>-0.37661843780667192</v>
      </c>
      <c r="J11" s="6">
        <f t="shared" si="0"/>
        <v>271500</v>
      </c>
      <c r="L11" s="7">
        <f t="shared" si="2"/>
        <v>509.0625</v>
      </c>
    </row>
    <row r="12" spans="1:12" x14ac:dyDescent="0.25">
      <c r="A12" t="s">
        <v>16</v>
      </c>
      <c r="B12" s="1">
        <v>43039</v>
      </c>
      <c r="D12" s="2">
        <v>55000</v>
      </c>
      <c r="F12" s="3">
        <f>IRR($D$2:D12,10%)*12</f>
        <v>-0.3129710644883108</v>
      </c>
      <c r="G12" s="3">
        <f>XIRR($D$2:D12,$B$2:B12,10%)</f>
        <v>-0.27262614741921432</v>
      </c>
      <c r="H12" s="3">
        <f>MIRR($D$2:D12,$D$16,$D$17)*12</f>
        <v>-0.13323496733774132</v>
      </c>
      <c r="J12" s="6">
        <f t="shared" si="0"/>
        <v>326500</v>
      </c>
      <c r="L12" s="7">
        <f t="shared" si="2"/>
        <v>612.1875</v>
      </c>
    </row>
    <row r="13" spans="1:12" x14ac:dyDescent="0.25">
      <c r="A13" t="s">
        <v>17</v>
      </c>
      <c r="B13" s="1">
        <v>43069</v>
      </c>
      <c r="D13" s="2">
        <v>55000</v>
      </c>
      <c r="F13" s="3">
        <f>IRR($D$2:D13,10%)*12</f>
        <v>-6.9481193101493144E-2</v>
      </c>
      <c r="G13" s="3">
        <f>XIRR($D$2:D13,$B$2:B13,10%)</f>
        <v>-6.753487288951876E-2</v>
      </c>
      <c r="H13" s="3">
        <f>MIRR($D$2:D13,$D$16,$D$17)*12</f>
        <v>4.436955412138488E-2</v>
      </c>
      <c r="J13" s="6">
        <f t="shared" si="0"/>
        <v>381500</v>
      </c>
      <c r="L13" s="7">
        <f t="shared" si="2"/>
        <v>715.3125</v>
      </c>
    </row>
    <row r="14" spans="1:12" x14ac:dyDescent="0.25">
      <c r="A14" t="s">
        <v>18</v>
      </c>
      <c r="B14" s="1">
        <v>43100</v>
      </c>
      <c r="D14" s="2">
        <v>55000</v>
      </c>
      <c r="F14" s="3">
        <f>IRR($D$2:D14,10%)*12</f>
        <v>0.12224644284431285</v>
      </c>
      <c r="G14" s="3">
        <f>XIRR($D$2:D14,$B$2:B14,10%)</f>
        <v>0.12973762154579169</v>
      </c>
      <c r="H14" s="3">
        <f>MIRR($D$2:D14,$D$16,$D$17)*12</f>
        <v>0.17676825462870216</v>
      </c>
      <c r="J14" s="6">
        <f t="shared" si="0"/>
        <v>436500</v>
      </c>
      <c r="L14" s="7">
        <f t="shared" si="2"/>
        <v>818.4375</v>
      </c>
    </row>
    <row r="15" spans="1:12" ht="16.5" thickBot="1" x14ac:dyDescent="0.3">
      <c r="B15" s="1"/>
      <c r="D15" s="2"/>
      <c r="F15" s="7"/>
      <c r="L15" s="8">
        <f>SUM(L3:L14)</f>
        <v>3370.625</v>
      </c>
    </row>
    <row r="16" spans="1:12" ht="16.5" thickTop="1" x14ac:dyDescent="0.25">
      <c r="A16" t="s">
        <v>5</v>
      </c>
      <c r="D16" s="3">
        <v>5.5E-2</v>
      </c>
    </row>
    <row r="17" spans="1:4" x14ac:dyDescent="0.25">
      <c r="A17" t="s">
        <v>4</v>
      </c>
      <c r="D17" s="3">
        <v>2.2499999999999999E-2</v>
      </c>
    </row>
    <row r="19" spans="1:4" x14ac:dyDescent="0.25">
      <c r="A19" t="s">
        <v>6</v>
      </c>
    </row>
    <row r="21" spans="1:4" x14ac:dyDescent="0.25">
      <c r="C21" s="5" t="s">
        <v>1</v>
      </c>
      <c r="D21" s="3">
        <f>IRR(D2:D14,1%)*12</f>
        <v>0.12224644284413433</v>
      </c>
    </row>
    <row r="22" spans="1:4" x14ac:dyDescent="0.25">
      <c r="C22" s="5" t="s">
        <v>2</v>
      </c>
      <c r="D22" s="3">
        <f>XIRR(D2:D14,B2:B14,1%)</f>
        <v>0.12973762035369873</v>
      </c>
    </row>
    <row r="23" spans="1:4" x14ac:dyDescent="0.25">
      <c r="C23" s="5" t="s">
        <v>3</v>
      </c>
      <c r="D23" s="3">
        <f>MIRR(D2:D14,D16,D17)*12</f>
        <v>0.17676825462870216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Carlton Collins</cp:lastModifiedBy>
  <dcterms:created xsi:type="dcterms:W3CDTF">2016-10-21T00:04:04Z</dcterms:created>
  <dcterms:modified xsi:type="dcterms:W3CDTF">2016-11-17T19:57:28Z</dcterms:modified>
</cp:coreProperties>
</file>