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ton\Documents\2015\Challenge\"/>
    </mc:Choice>
  </mc:AlternateContent>
  <bookViews>
    <workbookView xWindow="0" yWindow="0" windowWidth="28800" windowHeight="11715"/>
  </bookViews>
  <sheets>
    <sheet name="Price" sheetId="12" r:id="rId1"/>
    <sheet name="Sample Trade Summary Page" sheetId="1" r:id="rId2"/>
  </sheets>
  <definedNames>
    <definedName name="dates">Price!$A$6:$A$58</definedName>
    <definedName name="solver_adj" localSheetId="0" hidden="1">Price!$AC$68:$AC$76</definedName>
    <definedName name="solver_cvg" localSheetId="0" hidden="1">0.0001</definedName>
    <definedName name="solver_drv" localSheetId="0" hidden="1">1</definedName>
    <definedName name="solver_eng" localSheetId="0" hidden="1">3</definedName>
    <definedName name="solver_est" localSheetId="0" hidden="1">1</definedName>
    <definedName name="solver_itr" localSheetId="0" hidden="1">1000</definedName>
    <definedName name="solver_lhs1" localSheetId="0" hidden="1">Price!$AC$68:$AC$76</definedName>
    <definedName name="solver_lhs2" localSheetId="0" hidden="1">Price!$AC$68:$AC$76</definedName>
    <definedName name="solver_lhs3" localSheetId="0" hidden="1">Price!$AC$68:$AC$76</definedName>
    <definedName name="solver_lin" localSheetId="0" hidden="1">2</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2</definedName>
    <definedName name="solver_nod" localSheetId="0" hidden="1">2147483647</definedName>
    <definedName name="solver_num" localSheetId="0" hidden="1">3</definedName>
    <definedName name="solver_nwt" localSheetId="0" hidden="1">1</definedName>
    <definedName name="solver_opt" localSheetId="0" hidden="1">Price!$AS$1</definedName>
    <definedName name="solver_pre" localSheetId="0" hidden="1">0.000001</definedName>
    <definedName name="solver_rbv" localSheetId="0" hidden="1">1</definedName>
    <definedName name="solver_rel1" localSheetId="0" hidden="1">1</definedName>
    <definedName name="solver_rel2" localSheetId="0" hidden="1">4</definedName>
    <definedName name="solver_rel3" localSheetId="0" hidden="1">3</definedName>
    <definedName name="solver_rhs1" localSheetId="0" hidden="1">52</definedName>
    <definedName name="solver_rhs2" localSheetId="0" hidden="1">integer</definedName>
    <definedName name="solver_rhs3"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100</definedName>
    <definedName name="solver_tol" localSheetId="0" hidden="1">0.05</definedName>
    <definedName name="solver_typ" localSheetId="0" hidden="1">1</definedName>
    <definedName name="solver_val" localSheetId="0" hidden="1">0</definedName>
    <definedName name="solver_ver" localSheetId="0" hidden="1">3</definedName>
  </definedNames>
  <calcPr calcId="152511"/>
  <pivotCaches>
    <pivotCache cacheId="2"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 r="D24" i="1"/>
  <c r="D23" i="1"/>
  <c r="D22" i="1"/>
  <c r="D21" i="1"/>
  <c r="D20" i="1"/>
  <c r="D19" i="1"/>
  <c r="D18" i="1"/>
  <c r="D17" i="1"/>
  <c r="D16" i="1"/>
  <c r="D15" i="1"/>
  <c r="D14" i="1"/>
  <c r="D13" i="1"/>
  <c r="D12" i="1"/>
  <c r="D11" i="1"/>
  <c r="D10" i="1"/>
  <c r="D9" i="1"/>
  <c r="D8" i="1"/>
  <c r="D26" i="1"/>
  <c r="D7" i="1"/>
  <c r="C25" i="1"/>
  <c r="C23" i="1"/>
  <c r="C21" i="1"/>
  <c r="C19" i="1"/>
  <c r="C17" i="1"/>
  <c r="C15" i="1"/>
  <c r="C13" i="1"/>
  <c r="C11" i="1"/>
  <c r="C9" i="1"/>
  <c r="C7" i="1"/>
  <c r="AA53" i="12"/>
  <c r="AA54" i="12"/>
  <c r="AA55" i="12"/>
  <c r="AA56" i="12"/>
  <c r="AB56" i="12" s="1"/>
  <c r="AA57" i="12"/>
  <c r="AB57" i="12" s="1"/>
  <c r="AC53" i="12"/>
  <c r="AG53" i="12"/>
  <c r="AF68" i="12"/>
  <c r="AF69" i="12"/>
  <c r="AF70" i="12"/>
  <c r="AF71" i="12"/>
  <c r="AF72" i="12"/>
  <c r="AF73" i="12"/>
  <c r="AF74" i="12"/>
  <c r="AF75" i="12"/>
  <c r="AF76" i="12"/>
  <c r="AF67" i="12"/>
  <c r="AA7" i="12"/>
  <c r="AB7" i="12" s="1"/>
  <c r="AC6" i="12" s="1"/>
  <c r="AA8" i="12"/>
  <c r="AA9" i="12"/>
  <c r="AA10" i="12"/>
  <c r="AA11" i="12"/>
  <c r="AA12" i="12"/>
  <c r="AA13" i="12"/>
  <c r="AA14" i="12"/>
  <c r="AA15" i="12"/>
  <c r="AA16" i="12"/>
  <c r="AA17" i="12"/>
  <c r="AA18" i="12"/>
  <c r="AA19" i="12"/>
  <c r="AA20" i="12"/>
  <c r="AA21" i="12"/>
  <c r="AA22" i="12"/>
  <c r="AA23" i="12"/>
  <c r="AB23" i="12" s="1"/>
  <c r="AA24" i="12"/>
  <c r="AA25" i="12"/>
  <c r="AA26" i="12"/>
  <c r="AA27" i="12"/>
  <c r="AA28" i="12"/>
  <c r="AA29" i="12"/>
  <c r="AA30" i="12"/>
  <c r="AA31" i="12"/>
  <c r="AA32" i="12"/>
  <c r="AA33" i="12"/>
  <c r="AA34" i="12"/>
  <c r="AA35" i="12"/>
  <c r="AA36" i="12"/>
  <c r="AA37" i="12"/>
  <c r="AA38" i="12"/>
  <c r="AA39" i="12"/>
  <c r="AB39" i="12" s="1"/>
  <c r="AA40" i="12"/>
  <c r="AA41" i="12"/>
  <c r="AA42" i="12"/>
  <c r="AB42" i="12" s="1"/>
  <c r="AB41" i="12" s="1"/>
  <c r="AA43" i="12"/>
  <c r="AA44" i="12"/>
  <c r="AA45" i="12"/>
  <c r="AA46" i="12"/>
  <c r="AA47" i="12"/>
  <c r="AB47" i="12" s="1"/>
  <c r="AA48" i="12"/>
  <c r="AA49" i="12"/>
  <c r="AA50" i="12"/>
  <c r="AC50" i="12" s="1"/>
  <c r="AA51" i="12"/>
  <c r="AA52" i="12"/>
  <c r="AB48" i="12"/>
  <c r="AC47" i="12" s="1"/>
  <c r="AB45" i="12"/>
  <c r="AB44" i="12"/>
  <c r="AB43" i="12" s="1"/>
  <c r="AB40" i="12"/>
  <c r="AB28" i="12"/>
  <c r="AB27" i="12" s="1"/>
  <c r="AB26" i="12" s="1"/>
  <c r="AB25" i="12" s="1"/>
  <c r="AB24" i="12" s="1"/>
  <c r="AC23" i="12" s="1"/>
  <c r="AB21" i="12"/>
  <c r="AB20" i="12"/>
  <c r="AB19" i="12" s="1"/>
  <c r="AB18" i="12" s="1"/>
  <c r="AB17" i="12" s="1"/>
  <c r="AB16" i="12" s="1"/>
  <c r="AB13" i="12"/>
  <c r="AB12" i="12"/>
  <c r="AB11" i="12" s="1"/>
  <c r="AB10" i="12" s="1"/>
  <c r="AB9" i="12" s="1"/>
  <c r="AC8" i="12" s="1"/>
  <c r="AB8" i="12"/>
  <c r="AC7" i="12" s="1"/>
  <c r="AC17" i="12"/>
  <c r="AG17" i="12"/>
  <c r="AH17" i="12"/>
  <c r="AI17" i="12"/>
  <c r="AJ17" i="12"/>
  <c r="AK17" i="12"/>
  <c r="AL17" i="12"/>
  <c r="AM17" i="12"/>
  <c r="AN17" i="12"/>
  <c r="AO17" i="12"/>
  <c r="AP17" i="12"/>
  <c r="AQ17" i="12"/>
  <c r="AS17" i="12"/>
  <c r="AT17" i="12"/>
  <c r="AC36" i="12"/>
  <c r="AK36" i="12" s="1"/>
  <c r="AI36" i="12"/>
  <c r="AM36" i="12"/>
  <c r="AN36" i="12"/>
  <c r="AQ36" i="12"/>
  <c r="AC20" i="12"/>
  <c r="AI20" i="12" s="1"/>
  <c r="AG20" i="12"/>
  <c r="AH20" i="12"/>
  <c r="AK20" i="12"/>
  <c r="AM20" i="12"/>
  <c r="AN20" i="12"/>
  <c r="AO20" i="12"/>
  <c r="AP20" i="12"/>
  <c r="AT20" i="12"/>
  <c r="AC43" i="12"/>
  <c r="AG43" i="12"/>
  <c r="AH43" i="12"/>
  <c r="AI43" i="12"/>
  <c r="AJ43" i="12"/>
  <c r="AK43" i="12"/>
  <c r="AL43" i="12"/>
  <c r="AM43" i="12"/>
  <c r="AN43" i="12"/>
  <c r="AO43" i="12"/>
  <c r="AP43" i="12"/>
  <c r="AQ43" i="12"/>
  <c r="AS43" i="12"/>
  <c r="AT43" i="12"/>
  <c r="AM8" i="12"/>
  <c r="AQ8" i="12"/>
  <c r="AC32" i="12"/>
  <c r="AI32" i="12" s="1"/>
  <c r="AG32" i="12"/>
  <c r="AF32" i="12" s="1"/>
  <c r="AH32" i="12"/>
  <c r="AK32" i="12"/>
  <c r="AM32" i="12"/>
  <c r="AN32" i="12"/>
  <c r="AO32" i="12"/>
  <c r="AP32" i="12"/>
  <c r="AT32" i="12"/>
  <c r="AC24" i="12"/>
  <c r="AK24" i="12" s="1"/>
  <c r="AG24" i="12"/>
  <c r="AH24" i="12"/>
  <c r="AI24" i="12"/>
  <c r="AJ24" i="12"/>
  <c r="AM24" i="12"/>
  <c r="AN24" i="12"/>
  <c r="AO24" i="12"/>
  <c r="AP24" i="12"/>
  <c r="AQ24" i="12"/>
  <c r="AS24" i="12"/>
  <c r="AT24" i="12"/>
  <c r="AC31" i="12"/>
  <c r="AM31" i="12" s="1"/>
  <c r="AG31" i="12"/>
  <c r="AH31" i="12"/>
  <c r="AK31" i="12"/>
  <c r="AN31" i="12"/>
  <c r="AO31" i="12"/>
  <c r="AP31" i="12"/>
  <c r="AT31" i="12"/>
  <c r="AC11" i="12"/>
  <c r="AH11" i="12" s="1"/>
  <c r="AG11" i="12"/>
  <c r="AI11" i="12"/>
  <c r="AJ11" i="12"/>
  <c r="AK11" i="12"/>
  <c r="AL11" i="12"/>
  <c r="AM11" i="12"/>
  <c r="AN11" i="12"/>
  <c r="AO11" i="12"/>
  <c r="AP11" i="12"/>
  <c r="AQ11" i="12"/>
  <c r="AS11" i="12"/>
  <c r="AT11" i="12"/>
  <c r="AC56" i="12"/>
  <c r="AK56" i="12" s="1"/>
  <c r="AI56" i="12"/>
  <c r="AM56" i="12"/>
  <c r="AN56" i="12"/>
  <c r="AQ56" i="12"/>
  <c r="AG7" i="12"/>
  <c r="AK7" i="12"/>
  <c r="AO7" i="12"/>
  <c r="AC52" i="12"/>
  <c r="AG52" i="12"/>
  <c r="AH52" i="12"/>
  <c r="AI52" i="12"/>
  <c r="AJ52" i="12"/>
  <c r="AK52" i="12"/>
  <c r="AL52" i="12"/>
  <c r="AM52" i="12"/>
  <c r="AN52" i="12"/>
  <c r="AO52" i="12"/>
  <c r="AP52" i="12"/>
  <c r="AQ52" i="12"/>
  <c r="AS52" i="12"/>
  <c r="AT52" i="12"/>
  <c r="AC39" i="12"/>
  <c r="AH39" i="12" s="1"/>
  <c r="AG39" i="12"/>
  <c r="AF39" i="12" s="1"/>
  <c r="AI39" i="12"/>
  <c r="AJ39" i="12"/>
  <c r="AK39" i="12"/>
  <c r="AL39" i="12"/>
  <c r="AM39" i="12"/>
  <c r="AN39" i="12"/>
  <c r="AO39" i="12"/>
  <c r="AP39" i="12"/>
  <c r="AQ39" i="12"/>
  <c r="AS39" i="12"/>
  <c r="AT39" i="12"/>
  <c r="AC55" i="12"/>
  <c r="AK55" i="12" s="1"/>
  <c r="AI55" i="12"/>
  <c r="AM55" i="12"/>
  <c r="AN55" i="12"/>
  <c r="AQ55" i="12"/>
  <c r="AC34" i="12"/>
  <c r="AG34" i="12"/>
  <c r="AH34" i="12"/>
  <c r="AI34" i="12"/>
  <c r="AJ34" i="12"/>
  <c r="AK34" i="12"/>
  <c r="AL34" i="12"/>
  <c r="AM34" i="12"/>
  <c r="AN34" i="12"/>
  <c r="AO34" i="12"/>
  <c r="AP34" i="12"/>
  <c r="AQ34" i="12"/>
  <c r="AS34" i="12"/>
  <c r="AT34" i="12"/>
  <c r="AC37" i="12"/>
  <c r="AH37" i="12" s="1"/>
  <c r="AG37" i="12"/>
  <c r="AI37" i="12"/>
  <c r="AJ37" i="12"/>
  <c r="AK37" i="12"/>
  <c r="AL37" i="12"/>
  <c r="AM37" i="12"/>
  <c r="AN37" i="12"/>
  <c r="AO37" i="12"/>
  <c r="AP37" i="12"/>
  <c r="AQ37" i="12"/>
  <c r="AS37" i="12"/>
  <c r="AT37" i="12"/>
  <c r="AC27" i="12"/>
  <c r="AM27" i="12" s="1"/>
  <c r="AG27" i="12"/>
  <c r="AH27" i="12"/>
  <c r="AK27" i="12"/>
  <c r="AN27" i="12"/>
  <c r="AO27" i="12"/>
  <c r="AP27" i="12"/>
  <c r="AT27" i="12"/>
  <c r="AC41" i="12"/>
  <c r="AK41" i="12" s="1"/>
  <c r="AG41" i="12"/>
  <c r="AH41" i="12"/>
  <c r="AI41" i="12"/>
  <c r="AJ41" i="12"/>
  <c r="AM41" i="12"/>
  <c r="AN41" i="12"/>
  <c r="AO41" i="12"/>
  <c r="AP41" i="12"/>
  <c r="AQ41" i="12"/>
  <c r="AS41" i="12"/>
  <c r="AT41" i="12"/>
  <c r="AC15" i="12"/>
  <c r="AG15" i="12"/>
  <c r="AF15" i="12" s="1"/>
  <c r="AH15" i="12"/>
  <c r="AI15" i="12"/>
  <c r="AJ15" i="12"/>
  <c r="AK15" i="12"/>
  <c r="AL15" i="12"/>
  <c r="AM15" i="12"/>
  <c r="AN15" i="12"/>
  <c r="AO15" i="12"/>
  <c r="AP15" i="12"/>
  <c r="AQ15" i="12"/>
  <c r="AS15" i="12"/>
  <c r="AT15" i="12"/>
  <c r="AH53" i="12"/>
  <c r="AI53" i="12"/>
  <c r="AJ53" i="12"/>
  <c r="AK53" i="12"/>
  <c r="AL53" i="12"/>
  <c r="AM53" i="12"/>
  <c r="AN53" i="12"/>
  <c r="AO53" i="12"/>
  <c r="AP53" i="12"/>
  <c r="AQ53" i="12"/>
  <c r="AS53" i="12"/>
  <c r="AT53" i="12"/>
  <c r="AC33" i="12"/>
  <c r="AG33" i="12"/>
  <c r="AH33" i="12"/>
  <c r="AI33" i="12"/>
  <c r="AJ33" i="12"/>
  <c r="AK33" i="12"/>
  <c r="AL33" i="12"/>
  <c r="AM33" i="12"/>
  <c r="AN33" i="12"/>
  <c r="AO33" i="12"/>
  <c r="AP33" i="12"/>
  <c r="AQ33" i="12"/>
  <c r="AS33" i="12"/>
  <c r="AT33" i="12"/>
  <c r="AC10" i="12"/>
  <c r="AH10" i="12" s="1"/>
  <c r="AG10" i="12"/>
  <c r="AF10" i="12" s="1"/>
  <c r="AI10" i="12"/>
  <c r="AJ10" i="12"/>
  <c r="AK10" i="12"/>
  <c r="AL10" i="12"/>
  <c r="AM10" i="12"/>
  <c r="AN10" i="12"/>
  <c r="AO10" i="12"/>
  <c r="AP10" i="12"/>
  <c r="AQ10" i="12"/>
  <c r="AS10" i="12"/>
  <c r="AT10" i="12"/>
  <c r="AC42" i="12"/>
  <c r="AK42" i="12" s="1"/>
  <c r="AI42" i="12"/>
  <c r="AM42" i="12"/>
  <c r="AN42" i="12"/>
  <c r="AQ42" i="12"/>
  <c r="AC16" i="12"/>
  <c r="AG16" i="12" s="1"/>
  <c r="AH16" i="12"/>
  <c r="AI16" i="12"/>
  <c r="AJ16" i="12"/>
  <c r="AK16" i="12"/>
  <c r="AM16" i="12"/>
  <c r="AN16" i="12"/>
  <c r="AO16" i="12"/>
  <c r="AP16" i="12"/>
  <c r="AQ16" i="12"/>
  <c r="AS16" i="12"/>
  <c r="AT16" i="12"/>
  <c r="AC54" i="12"/>
  <c r="AK54" i="12" s="1"/>
  <c r="AI54" i="12"/>
  <c r="AM54" i="12"/>
  <c r="AN54" i="12"/>
  <c r="AQ54" i="12"/>
  <c r="AC44" i="12"/>
  <c r="AM44" i="12" s="1"/>
  <c r="AG44" i="12"/>
  <c r="AF44" i="12" s="1"/>
  <c r="AH44" i="12"/>
  <c r="AK44" i="12"/>
  <c r="AN44" i="12"/>
  <c r="AO44" i="12"/>
  <c r="AP44" i="12"/>
  <c r="AT44" i="12"/>
  <c r="AC25" i="12"/>
  <c r="AG25" i="12" s="1"/>
  <c r="AH25" i="12"/>
  <c r="AI25" i="12"/>
  <c r="AJ25" i="12"/>
  <c r="AK25" i="12"/>
  <c r="AL25" i="12"/>
  <c r="AM25" i="12"/>
  <c r="AN25" i="12"/>
  <c r="AO25" i="12"/>
  <c r="AP25" i="12"/>
  <c r="AQ25" i="12"/>
  <c r="AS25" i="12"/>
  <c r="AT25" i="12"/>
  <c r="AC12" i="12"/>
  <c r="AI12" i="12" s="1"/>
  <c r="AG12" i="12"/>
  <c r="AJ12" i="12"/>
  <c r="AK12" i="12"/>
  <c r="AL12" i="12"/>
  <c r="AM12" i="12"/>
  <c r="AN12" i="12"/>
  <c r="AO12" i="12"/>
  <c r="AQ12" i="12"/>
  <c r="AS12" i="12"/>
  <c r="AT12" i="12"/>
  <c r="AC26" i="12"/>
  <c r="AK26" i="12" s="1"/>
  <c r="AI26" i="12"/>
  <c r="AM26" i="12"/>
  <c r="AN26" i="12"/>
  <c r="AQ26" i="12"/>
  <c r="AC18" i="12"/>
  <c r="AM18" i="12" s="1"/>
  <c r="AG18" i="12"/>
  <c r="AF18" i="12" s="1"/>
  <c r="AH18" i="12"/>
  <c r="AK18" i="12"/>
  <c r="AN18" i="12"/>
  <c r="AO18" i="12"/>
  <c r="AP18" i="12"/>
  <c r="AT18" i="12"/>
  <c r="AC40" i="12"/>
  <c r="AG40" i="12" s="1"/>
  <c r="AH40" i="12"/>
  <c r="AI40" i="12"/>
  <c r="AJ40" i="12"/>
  <c r="AM40" i="12"/>
  <c r="AN40" i="12"/>
  <c r="AO40" i="12"/>
  <c r="AP40" i="12"/>
  <c r="AQ40" i="12"/>
  <c r="AS40" i="12"/>
  <c r="AT40" i="12"/>
  <c r="AC29" i="12"/>
  <c r="AG29" i="12"/>
  <c r="AF29" i="12" s="1"/>
  <c r="AH29" i="12"/>
  <c r="AI29" i="12"/>
  <c r="AJ29" i="12"/>
  <c r="AK29" i="12"/>
  <c r="AL29" i="12"/>
  <c r="AM29" i="12"/>
  <c r="AN29" i="12"/>
  <c r="AO29" i="12"/>
  <c r="AP29" i="12"/>
  <c r="AQ29" i="12"/>
  <c r="AS29" i="12"/>
  <c r="AT29" i="12"/>
  <c r="AG50" i="12"/>
  <c r="AF50" i="12" s="1"/>
  <c r="AK50" i="12"/>
  <c r="AO50" i="12"/>
  <c r="AT50" i="12"/>
  <c r="AC9" i="12"/>
  <c r="AG9" i="12"/>
  <c r="AH9" i="12"/>
  <c r="AI9" i="12"/>
  <c r="AJ9" i="12"/>
  <c r="AK9" i="12"/>
  <c r="AL9" i="12"/>
  <c r="AM9" i="12"/>
  <c r="AN9" i="12"/>
  <c r="AO9" i="12"/>
  <c r="AP9" i="12"/>
  <c r="AQ9" i="12"/>
  <c r="AS9" i="12"/>
  <c r="AT9" i="12"/>
  <c r="AG47" i="12"/>
  <c r="AF47" i="12" s="1"/>
  <c r="AK47" i="12"/>
  <c r="AO47" i="12"/>
  <c r="AC49" i="12"/>
  <c r="AK49" i="12" s="1"/>
  <c r="AI49" i="12"/>
  <c r="AM49" i="12"/>
  <c r="AN49" i="12"/>
  <c r="AQ49" i="12"/>
  <c r="AC19" i="12"/>
  <c r="AM19" i="12" s="1"/>
  <c r="AG19" i="12"/>
  <c r="AH19" i="12"/>
  <c r="AK19" i="12"/>
  <c r="AN19" i="12"/>
  <c r="AO19" i="12"/>
  <c r="AP19" i="12"/>
  <c r="AT19" i="12"/>
  <c r="AC35" i="12"/>
  <c r="AI35" i="12" s="1"/>
  <c r="AG35" i="12"/>
  <c r="AF35" i="12" s="1"/>
  <c r="AJ35" i="12"/>
  <c r="AK35" i="12"/>
  <c r="AL35" i="12"/>
  <c r="AN35" i="12"/>
  <c r="AO35" i="12"/>
  <c r="AS35" i="12"/>
  <c r="AT35" i="12"/>
  <c r="AC51" i="12"/>
  <c r="AM51" i="12" s="1"/>
  <c r="AG51" i="12"/>
  <c r="AH51" i="12"/>
  <c r="AK51" i="12"/>
  <c r="AN51" i="12"/>
  <c r="AO51" i="12"/>
  <c r="AP51" i="12"/>
  <c r="AT51" i="12"/>
  <c r="AG58" i="12"/>
  <c r="AH58" i="12"/>
  <c r="AI58" i="12"/>
  <c r="AJ58" i="12"/>
  <c r="AK58" i="12"/>
  <c r="AL58" i="12"/>
  <c r="AM58" i="12"/>
  <c r="AN58" i="12"/>
  <c r="AO58" i="12"/>
  <c r="AP58" i="12"/>
  <c r="AQ58" i="12"/>
  <c r="AA76" i="12"/>
  <c r="AA75" i="12"/>
  <c r="AA74" i="12"/>
  <c r="AA73" i="12"/>
  <c r="AA72" i="12"/>
  <c r="AA71" i="12"/>
  <c r="AA70" i="12"/>
  <c r="AA69" i="12"/>
  <c r="AA68" i="12"/>
  <c r="AA77" i="12"/>
  <c r="V56" i="12"/>
  <c r="U56" i="12"/>
  <c r="T56" i="12"/>
  <c r="S56" i="12"/>
  <c r="R56" i="12"/>
  <c r="Q56" i="12"/>
  <c r="P56" i="12"/>
  <c r="O56" i="12"/>
  <c r="N56" i="12"/>
  <c r="M56" i="12"/>
  <c r="V55" i="12"/>
  <c r="U55" i="12"/>
  <c r="T55" i="12"/>
  <c r="S55" i="12"/>
  <c r="R55" i="12"/>
  <c r="Q55" i="12"/>
  <c r="P55" i="12"/>
  <c r="O55" i="12"/>
  <c r="N55" i="12"/>
  <c r="M55" i="12"/>
  <c r="V54" i="12"/>
  <c r="U54" i="12"/>
  <c r="T54" i="12"/>
  <c r="S54" i="12"/>
  <c r="R54" i="12"/>
  <c r="Q54" i="12"/>
  <c r="P54" i="12"/>
  <c r="O54" i="12"/>
  <c r="N54" i="12"/>
  <c r="M54" i="12"/>
  <c r="V53" i="12"/>
  <c r="U53" i="12"/>
  <c r="T53" i="12"/>
  <c r="S53" i="12"/>
  <c r="R53" i="12"/>
  <c r="Q53" i="12"/>
  <c r="P53" i="12"/>
  <c r="O53" i="12"/>
  <c r="N53" i="12"/>
  <c r="M53" i="12"/>
  <c r="V52" i="12"/>
  <c r="U52" i="12"/>
  <c r="T52" i="12"/>
  <c r="S52" i="12"/>
  <c r="R52" i="12"/>
  <c r="Q52" i="12"/>
  <c r="P52" i="12"/>
  <c r="O52" i="12"/>
  <c r="N52" i="12"/>
  <c r="M52" i="12"/>
  <c r="V51" i="12"/>
  <c r="U51" i="12"/>
  <c r="T51" i="12"/>
  <c r="S51" i="12"/>
  <c r="R51" i="12"/>
  <c r="Q51" i="12"/>
  <c r="P51" i="12"/>
  <c r="O51" i="12"/>
  <c r="N51" i="12"/>
  <c r="M51" i="12"/>
  <c r="V50" i="12"/>
  <c r="U50" i="12"/>
  <c r="T50" i="12"/>
  <c r="S50" i="12"/>
  <c r="R50" i="12"/>
  <c r="Q50" i="12"/>
  <c r="P50" i="12"/>
  <c r="O50" i="12"/>
  <c r="N50" i="12"/>
  <c r="M50" i="12"/>
  <c r="V49" i="12"/>
  <c r="U49" i="12"/>
  <c r="T49" i="12"/>
  <c r="S49" i="12"/>
  <c r="R49" i="12"/>
  <c r="Q49" i="12"/>
  <c r="P49" i="12"/>
  <c r="O49" i="12"/>
  <c r="N49" i="12"/>
  <c r="M49" i="12"/>
  <c r="V48" i="12"/>
  <c r="U48" i="12"/>
  <c r="T48" i="12"/>
  <c r="S48" i="12"/>
  <c r="R48" i="12"/>
  <c r="Q48" i="12"/>
  <c r="P48" i="12"/>
  <c r="O48" i="12"/>
  <c r="N48" i="12"/>
  <c r="M48" i="12"/>
  <c r="V47" i="12"/>
  <c r="U47" i="12"/>
  <c r="T47" i="12"/>
  <c r="S47" i="12"/>
  <c r="R47" i="12"/>
  <c r="Q47" i="12"/>
  <c r="P47" i="12"/>
  <c r="O47" i="12"/>
  <c r="N47" i="12"/>
  <c r="M47" i="12"/>
  <c r="V46" i="12"/>
  <c r="U46" i="12"/>
  <c r="T46" i="12"/>
  <c r="S46" i="12"/>
  <c r="R46" i="12"/>
  <c r="Q46" i="12"/>
  <c r="P46" i="12"/>
  <c r="O46" i="12"/>
  <c r="N46" i="12"/>
  <c r="M46" i="12"/>
  <c r="V45" i="12"/>
  <c r="U45" i="12"/>
  <c r="T45" i="12"/>
  <c r="S45" i="12"/>
  <c r="R45" i="12"/>
  <c r="Q45" i="12"/>
  <c r="P45" i="12"/>
  <c r="O45" i="12"/>
  <c r="N45" i="12"/>
  <c r="M45" i="12"/>
  <c r="V44" i="12"/>
  <c r="U44" i="12"/>
  <c r="T44" i="12"/>
  <c r="S44" i="12"/>
  <c r="R44" i="12"/>
  <c r="Q44" i="12"/>
  <c r="P44" i="12"/>
  <c r="O44" i="12"/>
  <c r="N44" i="12"/>
  <c r="M44" i="12"/>
  <c r="V43" i="12"/>
  <c r="U43" i="12"/>
  <c r="T43" i="12"/>
  <c r="S43" i="12"/>
  <c r="R43" i="12"/>
  <c r="Q43" i="12"/>
  <c r="P43" i="12"/>
  <c r="O43" i="12"/>
  <c r="N43" i="12"/>
  <c r="M43" i="12"/>
  <c r="V42" i="12"/>
  <c r="U42" i="12"/>
  <c r="T42" i="12"/>
  <c r="S42" i="12"/>
  <c r="R42" i="12"/>
  <c r="Q42" i="12"/>
  <c r="P42" i="12"/>
  <c r="O42" i="12"/>
  <c r="N42" i="12"/>
  <c r="M42" i="12"/>
  <c r="V41" i="12"/>
  <c r="U41" i="12"/>
  <c r="T41" i="12"/>
  <c r="S41" i="12"/>
  <c r="R41" i="12"/>
  <c r="Q41" i="12"/>
  <c r="P41" i="12"/>
  <c r="O41" i="12"/>
  <c r="N41" i="12"/>
  <c r="M41" i="12"/>
  <c r="V40" i="12"/>
  <c r="U40" i="12"/>
  <c r="T40" i="12"/>
  <c r="S40" i="12"/>
  <c r="R40" i="12"/>
  <c r="Q40" i="12"/>
  <c r="P40" i="12"/>
  <c r="O40" i="12"/>
  <c r="N40" i="12"/>
  <c r="M40" i="12"/>
  <c r="V39" i="12"/>
  <c r="U39" i="12"/>
  <c r="T39" i="12"/>
  <c r="S39" i="12"/>
  <c r="R39" i="12"/>
  <c r="Q39" i="12"/>
  <c r="P39" i="12"/>
  <c r="O39" i="12"/>
  <c r="N39" i="12"/>
  <c r="M39" i="12"/>
  <c r="V38" i="12"/>
  <c r="U38" i="12"/>
  <c r="T38" i="12"/>
  <c r="S38" i="12"/>
  <c r="R38" i="12"/>
  <c r="Q38" i="12"/>
  <c r="P38" i="12"/>
  <c r="O38" i="12"/>
  <c r="N38" i="12"/>
  <c r="M38" i="12"/>
  <c r="V37" i="12"/>
  <c r="U37" i="12"/>
  <c r="T37" i="12"/>
  <c r="S37" i="12"/>
  <c r="R37" i="12"/>
  <c r="Q37" i="12"/>
  <c r="P37" i="12"/>
  <c r="O37" i="12"/>
  <c r="N37" i="12"/>
  <c r="M37" i="12"/>
  <c r="V36" i="12"/>
  <c r="U36" i="12"/>
  <c r="T36" i="12"/>
  <c r="S36" i="12"/>
  <c r="R36" i="12"/>
  <c r="Q36" i="12"/>
  <c r="P36" i="12"/>
  <c r="O36" i="12"/>
  <c r="N36" i="12"/>
  <c r="M36" i="12"/>
  <c r="V35" i="12"/>
  <c r="U35" i="12"/>
  <c r="T35" i="12"/>
  <c r="S35" i="12"/>
  <c r="R35" i="12"/>
  <c r="Q35" i="12"/>
  <c r="P35" i="12"/>
  <c r="O35" i="12"/>
  <c r="N35" i="12"/>
  <c r="M35" i="12"/>
  <c r="V34" i="12"/>
  <c r="U34" i="12"/>
  <c r="T34" i="12"/>
  <c r="S34" i="12"/>
  <c r="R34" i="12"/>
  <c r="Q34" i="12"/>
  <c r="P34" i="12"/>
  <c r="O34" i="12"/>
  <c r="N34" i="12"/>
  <c r="M34" i="12"/>
  <c r="V33" i="12"/>
  <c r="U33" i="12"/>
  <c r="T33" i="12"/>
  <c r="S33" i="12"/>
  <c r="R33" i="12"/>
  <c r="Q33" i="12"/>
  <c r="P33" i="12"/>
  <c r="O33" i="12"/>
  <c r="N33" i="12"/>
  <c r="M33" i="12"/>
  <c r="V32" i="12"/>
  <c r="U32" i="12"/>
  <c r="T32" i="12"/>
  <c r="S32" i="12"/>
  <c r="R32" i="12"/>
  <c r="Q32" i="12"/>
  <c r="P32" i="12"/>
  <c r="O32" i="12"/>
  <c r="N32" i="12"/>
  <c r="M32" i="12"/>
  <c r="V31" i="12"/>
  <c r="U31" i="12"/>
  <c r="T31" i="12"/>
  <c r="S31" i="12"/>
  <c r="R31" i="12"/>
  <c r="Q31" i="12"/>
  <c r="P31" i="12"/>
  <c r="O31" i="12"/>
  <c r="N31" i="12"/>
  <c r="M31" i="12"/>
  <c r="V30" i="12"/>
  <c r="U30" i="12"/>
  <c r="T30" i="12"/>
  <c r="S30" i="12"/>
  <c r="R30" i="12"/>
  <c r="Q30" i="12"/>
  <c r="P30" i="12"/>
  <c r="O30" i="12"/>
  <c r="N30" i="12"/>
  <c r="M30" i="12"/>
  <c r="V29" i="12"/>
  <c r="U29" i="12"/>
  <c r="T29" i="12"/>
  <c r="S29" i="12"/>
  <c r="R29" i="12"/>
  <c r="Q29" i="12"/>
  <c r="P29" i="12"/>
  <c r="O29" i="12"/>
  <c r="N29" i="12"/>
  <c r="M29" i="12"/>
  <c r="V28" i="12"/>
  <c r="U28" i="12"/>
  <c r="T28" i="12"/>
  <c r="S28" i="12"/>
  <c r="R28" i="12"/>
  <c r="Q28" i="12"/>
  <c r="P28" i="12"/>
  <c r="O28" i="12"/>
  <c r="N28" i="12"/>
  <c r="M28" i="12"/>
  <c r="V27" i="12"/>
  <c r="U27" i="12"/>
  <c r="T27" i="12"/>
  <c r="S27" i="12"/>
  <c r="R27" i="12"/>
  <c r="Q27" i="12"/>
  <c r="P27" i="12"/>
  <c r="O27" i="12"/>
  <c r="N27" i="12"/>
  <c r="M27" i="12"/>
  <c r="V26" i="12"/>
  <c r="U26" i="12"/>
  <c r="T26" i="12"/>
  <c r="S26" i="12"/>
  <c r="R26" i="12"/>
  <c r="Q26" i="12"/>
  <c r="P26" i="12"/>
  <c r="O26" i="12"/>
  <c r="N26" i="12"/>
  <c r="M26" i="12"/>
  <c r="V25" i="12"/>
  <c r="U25" i="12"/>
  <c r="T25" i="12"/>
  <c r="S25" i="12"/>
  <c r="R25" i="12"/>
  <c r="Q25" i="12"/>
  <c r="P25" i="12"/>
  <c r="O25" i="12"/>
  <c r="N25" i="12"/>
  <c r="M25" i="12"/>
  <c r="V24" i="12"/>
  <c r="U24" i="12"/>
  <c r="T24" i="12"/>
  <c r="S24" i="12"/>
  <c r="R24" i="12"/>
  <c r="Q24" i="12"/>
  <c r="P24" i="12"/>
  <c r="O24" i="12"/>
  <c r="N24" i="12"/>
  <c r="M24" i="12"/>
  <c r="V23" i="12"/>
  <c r="U23" i="12"/>
  <c r="T23" i="12"/>
  <c r="S23" i="12"/>
  <c r="R23" i="12"/>
  <c r="Q23" i="12"/>
  <c r="P23" i="12"/>
  <c r="O23" i="12"/>
  <c r="N23" i="12"/>
  <c r="M23" i="12"/>
  <c r="V22" i="12"/>
  <c r="U22" i="12"/>
  <c r="T22" i="12"/>
  <c r="S22" i="12"/>
  <c r="R22" i="12"/>
  <c r="Q22" i="12"/>
  <c r="P22" i="12"/>
  <c r="O22" i="12"/>
  <c r="N22" i="12"/>
  <c r="M22" i="12"/>
  <c r="V21" i="12"/>
  <c r="U21" i="12"/>
  <c r="T21" i="12"/>
  <c r="S21" i="12"/>
  <c r="R21" i="12"/>
  <c r="Q21" i="12"/>
  <c r="P21" i="12"/>
  <c r="O21" i="12"/>
  <c r="N21" i="12"/>
  <c r="M21" i="12"/>
  <c r="V20" i="12"/>
  <c r="U20" i="12"/>
  <c r="T20" i="12"/>
  <c r="S20" i="12"/>
  <c r="R20" i="12"/>
  <c r="Q20" i="12"/>
  <c r="P20" i="12"/>
  <c r="O20" i="12"/>
  <c r="N20" i="12"/>
  <c r="M20" i="12"/>
  <c r="V19" i="12"/>
  <c r="U19" i="12"/>
  <c r="T19" i="12"/>
  <c r="S19" i="12"/>
  <c r="R19" i="12"/>
  <c r="Q19" i="12"/>
  <c r="P19" i="12"/>
  <c r="O19" i="12"/>
  <c r="N19" i="12"/>
  <c r="M19" i="12"/>
  <c r="V18" i="12"/>
  <c r="U18" i="12"/>
  <c r="T18" i="12"/>
  <c r="S18" i="12"/>
  <c r="R18" i="12"/>
  <c r="Q18" i="12"/>
  <c r="P18" i="12"/>
  <c r="O18" i="12"/>
  <c r="N18" i="12"/>
  <c r="M18" i="12"/>
  <c r="V17" i="12"/>
  <c r="U17" i="12"/>
  <c r="T17" i="12"/>
  <c r="S17" i="12"/>
  <c r="R17" i="12"/>
  <c r="Q17" i="12"/>
  <c r="P17" i="12"/>
  <c r="O17" i="12"/>
  <c r="N17" i="12"/>
  <c r="M17" i="12"/>
  <c r="V16" i="12"/>
  <c r="U16" i="12"/>
  <c r="T16" i="12"/>
  <c r="S16" i="12"/>
  <c r="R16" i="12"/>
  <c r="Q16" i="12"/>
  <c r="P16" i="12"/>
  <c r="O16" i="12"/>
  <c r="N16" i="12"/>
  <c r="M16" i="12"/>
  <c r="V15" i="12"/>
  <c r="U15" i="12"/>
  <c r="T15" i="12"/>
  <c r="S15" i="12"/>
  <c r="R15" i="12"/>
  <c r="Q15" i="12"/>
  <c r="P15" i="12"/>
  <c r="O15" i="12"/>
  <c r="N15" i="12"/>
  <c r="M15" i="12"/>
  <c r="V14" i="12"/>
  <c r="U14" i="12"/>
  <c r="T14" i="12"/>
  <c r="S14" i="12"/>
  <c r="R14" i="12"/>
  <c r="Q14" i="12"/>
  <c r="P14" i="12"/>
  <c r="O14" i="12"/>
  <c r="N14" i="12"/>
  <c r="M14" i="12"/>
  <c r="V58" i="12"/>
  <c r="U58" i="12"/>
  <c r="T58" i="12"/>
  <c r="S58" i="12"/>
  <c r="R58" i="12"/>
  <c r="Q58" i="12"/>
  <c r="P58" i="12"/>
  <c r="O58" i="12"/>
  <c r="N58" i="12"/>
  <c r="M58" i="12"/>
  <c r="V57" i="12"/>
  <c r="U57" i="12"/>
  <c r="T57" i="12"/>
  <c r="S57" i="12"/>
  <c r="R57" i="12"/>
  <c r="Q57" i="12"/>
  <c r="P57" i="12"/>
  <c r="O57" i="12"/>
  <c r="N57" i="12"/>
  <c r="M57" i="12"/>
  <c r="AB6" i="12"/>
  <c r="AQ4" i="12"/>
  <c r="V13" i="12"/>
  <c r="U13" i="12"/>
  <c r="T13" i="12"/>
  <c r="S13" i="12"/>
  <c r="R13" i="12"/>
  <c r="Q13" i="12"/>
  <c r="P13" i="12"/>
  <c r="O13" i="12"/>
  <c r="N13" i="12"/>
  <c r="M13" i="12"/>
  <c r="V12" i="12"/>
  <c r="U12" i="12"/>
  <c r="T12" i="12"/>
  <c r="S12" i="12"/>
  <c r="R12" i="12"/>
  <c r="Q12" i="12"/>
  <c r="P12" i="12"/>
  <c r="O12" i="12"/>
  <c r="N12" i="12"/>
  <c r="M12" i="12"/>
  <c r="V11" i="12"/>
  <c r="U11" i="12"/>
  <c r="T11" i="12"/>
  <c r="S11" i="12"/>
  <c r="R11" i="12"/>
  <c r="Q11" i="12"/>
  <c r="P11" i="12"/>
  <c r="O11" i="12"/>
  <c r="N11" i="12"/>
  <c r="M11" i="12"/>
  <c r="V10" i="12"/>
  <c r="U10" i="12"/>
  <c r="T10" i="12"/>
  <c r="S10" i="12"/>
  <c r="R10" i="12"/>
  <c r="Q10" i="12"/>
  <c r="P10" i="12"/>
  <c r="O10" i="12"/>
  <c r="N10" i="12"/>
  <c r="M10" i="12"/>
  <c r="V9" i="12"/>
  <c r="U9" i="12"/>
  <c r="T9" i="12"/>
  <c r="S9" i="12"/>
  <c r="R9" i="12"/>
  <c r="AL4" i="12" s="1"/>
  <c r="Q9" i="12"/>
  <c r="P9" i="12"/>
  <c r="O9" i="12"/>
  <c r="N9" i="12"/>
  <c r="M9" i="12"/>
  <c r="V8" i="12"/>
  <c r="U8" i="12"/>
  <c r="T8" i="12"/>
  <c r="S8" i="12"/>
  <c r="R8" i="12"/>
  <c r="Q8" i="12"/>
  <c r="P8" i="12"/>
  <c r="AJ4" i="12" s="1"/>
  <c r="O8" i="12"/>
  <c r="N8" i="12"/>
  <c r="M8" i="12"/>
  <c r="V7" i="12"/>
  <c r="U7" i="12"/>
  <c r="AO4" i="12"/>
  <c r="T7" i="12"/>
  <c r="AN4" i="12"/>
  <c r="S7" i="12"/>
  <c r="R7" i="12"/>
  <c r="Q7" i="12"/>
  <c r="AK4" i="12"/>
  <c r="P7" i="12"/>
  <c r="O7" i="12"/>
  <c r="AI4" i="12" s="1"/>
  <c r="N7" i="12"/>
  <c r="M7" i="12"/>
  <c r="AG4" i="12"/>
  <c r="AM4" i="12"/>
  <c r="AA3" i="12"/>
  <c r="N11" i="1"/>
  <c r="N12" i="1"/>
  <c r="N13" i="1"/>
  <c r="E11" i="1"/>
  <c r="E13" i="1"/>
  <c r="N14" i="1"/>
  <c r="C20" i="1"/>
  <c r="C18" i="1"/>
  <c r="C10" i="1"/>
  <c r="E10" i="1" s="1"/>
  <c r="C12" i="1"/>
  <c r="C14" i="1"/>
  <c r="C16" i="1"/>
  <c r="C22" i="1"/>
  <c r="E22" i="1" s="1"/>
  <c r="C24" i="1"/>
  <c r="C26" i="1"/>
  <c r="C8" i="1"/>
  <c r="N16" i="1"/>
  <c r="N24" i="1"/>
  <c r="N20" i="1"/>
  <c r="E25" i="1"/>
  <c r="N25" i="1"/>
  <c r="E21" i="1"/>
  <c r="N21" i="1"/>
  <c r="E17" i="1"/>
  <c r="N17" i="1"/>
  <c r="N18" i="1"/>
  <c r="E7" i="1"/>
  <c r="F7" i="1" s="1"/>
  <c r="N8" i="1"/>
  <c r="E9" i="1"/>
  <c r="N10" i="1"/>
  <c r="N9" i="1"/>
  <c r="E23" i="1"/>
  <c r="N23" i="1"/>
  <c r="E19" i="1"/>
  <c r="N19" i="1"/>
  <c r="E15" i="1"/>
  <c r="N15" i="1"/>
  <c r="N26" i="1"/>
  <c r="N22" i="1"/>
  <c r="E12" i="1"/>
  <c r="E20" i="1"/>
  <c r="E16" i="1"/>
  <c r="E14" i="1"/>
  <c r="E18" i="1"/>
  <c r="E26" i="1"/>
  <c r="E24" i="1"/>
  <c r="E8" i="1"/>
  <c r="AF53" i="12"/>
  <c r="AF52" i="12"/>
  <c r="AF51" i="12"/>
  <c r="AF43" i="12"/>
  <c r="AF40" i="12"/>
  <c r="AF41" i="12"/>
  <c r="AF37" i="12"/>
  <c r="AF34" i="12"/>
  <c r="AF33" i="12"/>
  <c r="AF31" i="12"/>
  <c r="AF27" i="12"/>
  <c r="AF25" i="12"/>
  <c r="AF24" i="12"/>
  <c r="AF20" i="12"/>
  <c r="AF19" i="12"/>
  <c r="AF17" i="12"/>
  <c r="AF16" i="12"/>
  <c r="AF11" i="12"/>
  <c r="AF12" i="12"/>
  <c r="AF9" i="12"/>
  <c r="AF7" i="12"/>
  <c r="AI23" i="12" l="1"/>
  <c r="AQ23" i="12"/>
  <c r="AJ23" i="12"/>
  <c r="AL23" i="12"/>
  <c r="AM23" i="12"/>
  <c r="AN23" i="12"/>
  <c r="AH23" i="12"/>
  <c r="AP23" i="12"/>
  <c r="AG23" i="12"/>
  <c r="AF23" i="12" s="1"/>
  <c r="AK23" i="12"/>
  <c r="AO23" i="12"/>
  <c r="AN6" i="12"/>
  <c r="AG6" i="12"/>
  <c r="AF6" i="12" s="1"/>
  <c r="AO6" i="12"/>
  <c r="AI6" i="12"/>
  <c r="AQ6" i="12"/>
  <c r="AJ6" i="12"/>
  <c r="AK6" i="12"/>
  <c r="AM6" i="12"/>
  <c r="G7" i="1"/>
  <c r="H7" i="1" s="1"/>
  <c r="J7" i="1" s="1"/>
  <c r="K8" i="1"/>
  <c r="L8" i="1" s="1"/>
  <c r="M8" i="1" s="1"/>
  <c r="AH4" i="12"/>
  <c r="AP6" i="12"/>
  <c r="AI47" i="12"/>
  <c r="AQ47" i="12"/>
  <c r="AJ47" i="12"/>
  <c r="AL47" i="12"/>
  <c r="AM47" i="12"/>
  <c r="AN47" i="12"/>
  <c r="AS47" i="12" s="1"/>
  <c r="AT47" i="12" s="1"/>
  <c r="AE69" i="12" s="1"/>
  <c r="AH47" i="12"/>
  <c r="AP47" i="12"/>
  <c r="AB46" i="12"/>
  <c r="AC45" i="12" s="1"/>
  <c r="AC46" i="12"/>
  <c r="AB38" i="12"/>
  <c r="AB37" i="12" s="1"/>
  <c r="AB36" i="12" s="1"/>
  <c r="AB35" i="12" s="1"/>
  <c r="AB34" i="12" s="1"/>
  <c r="AB33" i="12" s="1"/>
  <c r="AB32" i="12" s="1"/>
  <c r="AB31" i="12" s="1"/>
  <c r="AB30" i="12" s="1"/>
  <c r="AB29" i="12" s="1"/>
  <c r="AC28" i="12" s="1"/>
  <c r="AC38" i="12"/>
  <c r="AC30" i="12"/>
  <c r="AB22" i="12"/>
  <c r="AC21" i="12" s="1"/>
  <c r="AC22" i="12"/>
  <c r="AC14" i="12"/>
  <c r="AB15" i="12"/>
  <c r="AB14" i="12" s="1"/>
  <c r="AC13" i="12" s="1"/>
  <c r="AL6" i="12"/>
  <c r="AH6" i="12"/>
  <c r="AP4" i="12"/>
  <c r="AM7" i="12"/>
  <c r="AN7" i="12"/>
  <c r="AH7" i="12"/>
  <c r="AP7" i="12"/>
  <c r="AI7" i="12"/>
  <c r="AQ7" i="12"/>
  <c r="AJ7" i="12"/>
  <c r="AL7" i="12"/>
  <c r="AK8" i="12"/>
  <c r="AL8" i="12"/>
  <c r="AN8" i="12"/>
  <c r="AG8" i="12"/>
  <c r="AF8" i="12" s="1"/>
  <c r="AO8" i="12"/>
  <c r="AH8" i="12"/>
  <c r="AP8" i="12"/>
  <c r="AJ8" i="12"/>
  <c r="AM50" i="12"/>
  <c r="AN50" i="12"/>
  <c r="AH50" i="12"/>
  <c r="AP50" i="12"/>
  <c r="AI50" i="12"/>
  <c r="AQ50" i="12"/>
  <c r="AJ50" i="12"/>
  <c r="AS50" i="12"/>
  <c r="AL50" i="12"/>
  <c r="AI8" i="12"/>
  <c r="AB55" i="12"/>
  <c r="AB54" i="12" s="1"/>
  <c r="AB53" i="12" s="1"/>
  <c r="AB52" i="12" s="1"/>
  <c r="AB51" i="12" s="1"/>
  <c r="AB50" i="12" s="1"/>
  <c r="AB49" i="12" s="1"/>
  <c r="AC48" i="12" s="1"/>
  <c r="AL51" i="12"/>
  <c r="AP35" i="12"/>
  <c r="AH35" i="12"/>
  <c r="AL19" i="12"/>
  <c r="AS49" i="12"/>
  <c r="AJ49" i="12"/>
  <c r="AL18" i="12"/>
  <c r="AS26" i="12"/>
  <c r="AJ26" i="12"/>
  <c r="AP12" i="12"/>
  <c r="AH12" i="12"/>
  <c r="AL44" i="12"/>
  <c r="AS54" i="12"/>
  <c r="AJ54" i="12"/>
  <c r="AS42" i="12"/>
  <c r="AJ42" i="12"/>
  <c r="AL27" i="12"/>
  <c r="AS55" i="12"/>
  <c r="AJ55" i="12"/>
  <c r="AS56" i="12"/>
  <c r="AJ56" i="12"/>
  <c r="AL31" i="12"/>
  <c r="AL32" i="12"/>
  <c r="AL20" i="12"/>
  <c r="AS36" i="12"/>
  <c r="AJ36" i="12"/>
  <c r="AS51" i="12"/>
  <c r="AJ51" i="12"/>
  <c r="AS19" i="12"/>
  <c r="AJ19" i="12"/>
  <c r="AP49" i="12"/>
  <c r="AH49" i="12"/>
  <c r="AL40" i="12"/>
  <c r="AS18" i="12"/>
  <c r="AJ18" i="12"/>
  <c r="AP26" i="12"/>
  <c r="AH26" i="12"/>
  <c r="AS44" i="12"/>
  <c r="AJ44" i="12"/>
  <c r="AP54" i="12"/>
  <c r="AH54" i="12"/>
  <c r="AL16" i="12"/>
  <c r="AP42" i="12"/>
  <c r="AH42" i="12"/>
  <c r="AL41" i="12"/>
  <c r="AS27" i="12"/>
  <c r="AJ27" i="12"/>
  <c r="AP55" i="12"/>
  <c r="AH55" i="12"/>
  <c r="AP56" i="12"/>
  <c r="AH56" i="12"/>
  <c r="AS31" i="12"/>
  <c r="AJ31" i="12"/>
  <c r="AL24" i="12"/>
  <c r="AS32" i="12"/>
  <c r="AJ32" i="12"/>
  <c r="AS20" i="12"/>
  <c r="AJ20" i="12"/>
  <c r="AP36" i="12"/>
  <c r="AH36" i="12"/>
  <c r="AQ51" i="12"/>
  <c r="AI51" i="12"/>
  <c r="AM35" i="12"/>
  <c r="AQ19" i="12"/>
  <c r="AI19" i="12"/>
  <c r="AO49" i="12"/>
  <c r="AG49" i="12"/>
  <c r="AF49" i="12" s="1"/>
  <c r="AK40" i="12"/>
  <c r="AQ18" i="12"/>
  <c r="AI18" i="12"/>
  <c r="AO26" i="12"/>
  <c r="AG26" i="12"/>
  <c r="AF26" i="12" s="1"/>
  <c r="AQ44" i="12"/>
  <c r="AI44" i="12"/>
  <c r="AO54" i="12"/>
  <c r="AG54" i="12"/>
  <c r="AF54" i="12" s="1"/>
  <c r="AO42" i="12"/>
  <c r="AG42" i="12"/>
  <c r="AF42" i="12" s="1"/>
  <c r="AQ27" i="12"/>
  <c r="AI27" i="12"/>
  <c r="AO55" i="12"/>
  <c r="AG55" i="12"/>
  <c r="AF55" i="12" s="1"/>
  <c r="AO56" i="12"/>
  <c r="AG56" i="12"/>
  <c r="AF56" i="12" s="1"/>
  <c r="AQ31" i="12"/>
  <c r="AI31" i="12"/>
  <c r="AQ32" i="12"/>
  <c r="AQ20" i="12"/>
  <c r="AO36" i="12"/>
  <c r="AG36" i="12"/>
  <c r="AF36" i="12" s="1"/>
  <c r="AC57" i="12"/>
  <c r="AL49" i="12"/>
  <c r="AL26" i="12"/>
  <c r="AL54" i="12"/>
  <c r="AL42" i="12"/>
  <c r="AL55" i="12"/>
  <c r="AL56" i="12"/>
  <c r="AL36" i="12"/>
  <c r="AQ35" i="12"/>
  <c r="AT49" i="12"/>
  <c r="AT26" i="12"/>
  <c r="AT54" i="12"/>
  <c r="AT42" i="12"/>
  <c r="AT55" i="12"/>
  <c r="AT56" i="12"/>
  <c r="AT36" i="12"/>
  <c r="AS7" i="12" l="1"/>
  <c r="AT7" i="12" s="1"/>
  <c r="AE76" i="12" s="1"/>
  <c r="AM48" i="12"/>
  <c r="AN48" i="12"/>
  <c r="AH48" i="12"/>
  <c r="AP48" i="12"/>
  <c r="AI48" i="12"/>
  <c r="AS48" i="12" s="1"/>
  <c r="AT48" i="12" s="1"/>
  <c r="AE72" i="12" s="1"/>
  <c r="AQ48" i="12"/>
  <c r="AJ48" i="12"/>
  <c r="AL48" i="12"/>
  <c r="AG48" i="12"/>
  <c r="AF48" i="12" s="1"/>
  <c r="AK48" i="12"/>
  <c r="AO48" i="12"/>
  <c r="AG28" i="12"/>
  <c r="AF28" i="12" s="1"/>
  <c r="AO28" i="12"/>
  <c r="AH28" i="12"/>
  <c r="AP28" i="12"/>
  <c r="AJ28" i="12"/>
  <c r="AK28" i="12"/>
  <c r="AL28" i="12"/>
  <c r="AN28" i="12"/>
  <c r="AI28" i="12"/>
  <c r="AM28" i="12"/>
  <c r="AQ28" i="12"/>
  <c r="AG13" i="12"/>
  <c r="AF13" i="12" s="1"/>
  <c r="AO13" i="12"/>
  <c r="AH13" i="12"/>
  <c r="AP13" i="12"/>
  <c r="AJ13" i="12"/>
  <c r="AS13" i="12"/>
  <c r="AT13" i="12" s="1"/>
  <c r="AE68" i="12" s="1"/>
  <c r="AK13" i="12"/>
  <c r="AL13" i="12"/>
  <c r="AN13" i="12"/>
  <c r="AM13" i="12"/>
  <c r="AQ13" i="12"/>
  <c r="AI13" i="12"/>
  <c r="AK14" i="12"/>
  <c r="AT14" i="12"/>
  <c r="AL14" i="12"/>
  <c r="AN14" i="12"/>
  <c r="AG14" i="12"/>
  <c r="AF14" i="12" s="1"/>
  <c r="AO14" i="12"/>
  <c r="AH14" i="12"/>
  <c r="AP14" i="12"/>
  <c r="AJ14" i="12"/>
  <c r="AS14" i="12"/>
  <c r="AM14" i="12"/>
  <c r="AQ14" i="12"/>
  <c r="AI14" i="12"/>
  <c r="AK46" i="12"/>
  <c r="AT46" i="12"/>
  <c r="AL46" i="12"/>
  <c r="AN46" i="12"/>
  <c r="AG46" i="12"/>
  <c r="AF46" i="12" s="1"/>
  <c r="AO46" i="12"/>
  <c r="AH46" i="12"/>
  <c r="AP46" i="12"/>
  <c r="AJ46" i="12"/>
  <c r="AS46" i="12"/>
  <c r="AM46" i="12"/>
  <c r="AQ46" i="12"/>
  <c r="AI46" i="12"/>
  <c r="AS8" i="12"/>
  <c r="AT8" i="12" s="1"/>
  <c r="AE73" i="12" s="1"/>
  <c r="AM45" i="12"/>
  <c r="AN45" i="12"/>
  <c r="AH45" i="12"/>
  <c r="AP45" i="12"/>
  <c r="AI45" i="12"/>
  <c r="AQ45" i="12"/>
  <c r="AJ45" i="12"/>
  <c r="AL45" i="12"/>
  <c r="AG45" i="12"/>
  <c r="AF45" i="12" s="1"/>
  <c r="AK45" i="12"/>
  <c r="AO45" i="12"/>
  <c r="AK57" i="12"/>
  <c r="AT57" i="12"/>
  <c r="AL57" i="12"/>
  <c r="AN57" i="12"/>
  <c r="AG57" i="12"/>
  <c r="AF57" i="12" s="1"/>
  <c r="AO57" i="12"/>
  <c r="AH57" i="12"/>
  <c r="AP57" i="12"/>
  <c r="AJ57" i="12"/>
  <c r="AS57" i="12"/>
  <c r="AI57" i="12"/>
  <c r="AM57" i="12"/>
  <c r="AQ57" i="12"/>
  <c r="AK22" i="12"/>
  <c r="AT22" i="12"/>
  <c r="AL22" i="12"/>
  <c r="AN22" i="12"/>
  <c r="AG22" i="12"/>
  <c r="AF22" i="12" s="1"/>
  <c r="AO22" i="12"/>
  <c r="AH22" i="12"/>
  <c r="AP22" i="12"/>
  <c r="AJ22" i="12"/>
  <c r="AS22" i="12"/>
  <c r="AI22" i="12"/>
  <c r="AM22" i="12"/>
  <c r="AQ22" i="12"/>
  <c r="AS6" i="12"/>
  <c r="AG21" i="12"/>
  <c r="AF21" i="12" s="1"/>
  <c r="AO21" i="12"/>
  <c r="AH21" i="12"/>
  <c r="AP21" i="12"/>
  <c r="AJ21" i="12"/>
  <c r="AK21" i="12"/>
  <c r="AL21" i="12"/>
  <c r="AN21" i="12"/>
  <c r="AM21" i="12"/>
  <c r="AQ21" i="12"/>
  <c r="AI21" i="12"/>
  <c r="AS23" i="12"/>
  <c r="AT23" i="12" s="1"/>
  <c r="AE70" i="12" s="1"/>
  <c r="AG30" i="12"/>
  <c r="AF30" i="12" s="1"/>
  <c r="AO30" i="12"/>
  <c r="AH30" i="12"/>
  <c r="AP30" i="12"/>
  <c r="AJ30" i="12"/>
  <c r="AS30" i="12"/>
  <c r="AK30" i="12"/>
  <c r="AT30" i="12"/>
  <c r="AL30" i="12"/>
  <c r="AN30" i="12"/>
  <c r="AI30" i="12"/>
  <c r="AQ30" i="12"/>
  <c r="AM30" i="12"/>
  <c r="F9" i="1"/>
  <c r="AI38" i="12"/>
  <c r="AQ38" i="12"/>
  <c r="AJ38" i="12"/>
  <c r="AS38" i="12"/>
  <c r="AL38" i="12"/>
  <c r="AM38" i="12"/>
  <c r="AN38" i="12"/>
  <c r="AH38" i="12"/>
  <c r="AP38" i="12"/>
  <c r="AG38" i="12"/>
  <c r="AF38" i="12" s="1"/>
  <c r="AK38" i="12"/>
  <c r="AO38" i="12"/>
  <c r="AT38" i="12"/>
  <c r="AS45" i="12" l="1"/>
  <c r="AT45" i="12" s="1"/>
  <c r="AE75" i="12" s="1"/>
  <c r="AS21" i="12"/>
  <c r="AT21" i="12" s="1"/>
  <c r="AE71" i="12" s="1"/>
  <c r="K10" i="1"/>
  <c r="L10" i="1" s="1"/>
  <c r="G9" i="1"/>
  <c r="H9" i="1" s="1"/>
  <c r="J9" i="1" s="1"/>
  <c r="AS28" i="12"/>
  <c r="AT28" i="12" s="1"/>
  <c r="AE74" i="12" s="1"/>
  <c r="AS1" i="12"/>
  <c r="AA2" i="12" s="1"/>
  <c r="AT6" i="12"/>
  <c r="AE67" i="12" s="1"/>
  <c r="M10" i="1" l="1"/>
  <c r="F11" i="1" l="1"/>
  <c r="G11" i="1" l="1"/>
  <c r="H11" i="1" s="1"/>
  <c r="J11" i="1" s="1"/>
  <c r="K12" i="1"/>
  <c r="L12" i="1" s="1"/>
  <c r="M12" i="1" s="1"/>
  <c r="F13" i="1" l="1"/>
  <c r="G13" i="1" l="1"/>
  <c r="H13" i="1" s="1"/>
  <c r="J13" i="1" s="1"/>
  <c r="K14" i="1"/>
  <c r="L14" i="1" s="1"/>
  <c r="M14" i="1" s="1"/>
  <c r="F15" i="1" l="1"/>
  <c r="G15" i="1" l="1"/>
  <c r="H15" i="1" s="1"/>
  <c r="J15" i="1" s="1"/>
  <c r="K16" i="1"/>
  <c r="L16" i="1" s="1"/>
  <c r="M16" i="1" s="1"/>
  <c r="F17" i="1" l="1"/>
  <c r="K18" i="1" l="1"/>
  <c r="L18" i="1" s="1"/>
  <c r="G17" i="1"/>
  <c r="H17" i="1" s="1"/>
  <c r="J17" i="1" s="1"/>
  <c r="M18" i="1" l="1"/>
  <c r="F19" i="1" l="1"/>
  <c r="G19" i="1" l="1"/>
  <c r="H19" i="1" s="1"/>
  <c r="J19" i="1" s="1"/>
  <c r="K20" i="1"/>
  <c r="L20" i="1" s="1"/>
  <c r="M20" i="1" s="1"/>
  <c r="F21" i="1" l="1"/>
  <c r="K22" i="1" l="1"/>
  <c r="L22" i="1" s="1"/>
  <c r="G21" i="1"/>
  <c r="H21" i="1" s="1"/>
  <c r="J21" i="1" s="1"/>
  <c r="M22" i="1" l="1"/>
  <c r="F23" i="1" l="1"/>
  <c r="K24" i="1" l="1"/>
  <c r="L24" i="1" s="1"/>
  <c r="G23" i="1"/>
  <c r="H23" i="1" s="1"/>
  <c r="J23" i="1" s="1"/>
  <c r="M24" i="1" l="1"/>
  <c r="F25" i="1" l="1"/>
  <c r="K26" i="1" l="1"/>
  <c r="L26" i="1" s="1"/>
  <c r="G25" i="1"/>
  <c r="H25" i="1" s="1"/>
  <c r="J25" i="1" s="1"/>
  <c r="M26" i="1" l="1"/>
  <c r="M28" i="1" s="1"/>
</calcChain>
</file>

<file path=xl/sharedStrings.xml><?xml version="1.0" encoding="utf-8"?>
<sst xmlns="http://schemas.openxmlformats.org/spreadsheetml/2006/main" count="135" uniqueCount="78">
  <si>
    <t>Date</t>
  </si>
  <si>
    <t>GLD - SPDR Gold Shares</t>
  </si>
  <si>
    <t>CAT - Caterpillar, Inc.</t>
  </si>
  <si>
    <t>FB - Facebook</t>
  </si>
  <si>
    <t>GOOGL - Google</t>
  </si>
  <si>
    <t>AAPL - Apple</t>
  </si>
  <si>
    <t>ACN - Accenture</t>
  </si>
  <si>
    <t>ADBE - Adobe Systems Inc.</t>
  </si>
  <si>
    <t>ADSK - AutoDesk, Inc.</t>
  </si>
  <si>
    <t>AEO - American Eagle Outfitters</t>
  </si>
  <si>
    <t>AMZN - Amazon</t>
  </si>
  <si>
    <t>2013 Stock Prices by Week for Ten Randomly Selected Stocks</t>
  </si>
  <si>
    <t>APPL</t>
  </si>
  <si>
    <t>ACN</t>
  </si>
  <si>
    <t>AEO</t>
  </si>
  <si>
    <t>Three Stocks Paid Dividends as follows:</t>
  </si>
  <si>
    <t>Beginning Balance</t>
  </si>
  <si>
    <t>Buy Trade # 1</t>
  </si>
  <si>
    <t>Sell Trade # 1</t>
  </si>
  <si>
    <t>Buy Trade # 2</t>
  </si>
  <si>
    <t>Sell Trade # 2</t>
  </si>
  <si>
    <t>Buy Trade # 3</t>
  </si>
  <si>
    <t>Sell Trade # 3</t>
  </si>
  <si>
    <t>Buy Trade # 4</t>
  </si>
  <si>
    <t>Sell Trade # 4</t>
  </si>
  <si>
    <t>Buy Trade # 5</t>
  </si>
  <si>
    <t>Sell Trade # 5</t>
  </si>
  <si>
    <t>Buy Trade # 6</t>
  </si>
  <si>
    <t>Sell Trade # 6</t>
  </si>
  <si>
    <t>Buy Trade # 7</t>
  </si>
  <si>
    <t>Sell Trade # 7</t>
  </si>
  <si>
    <t>Buy Trade # 8</t>
  </si>
  <si>
    <t>Sell Trade # 8</t>
  </si>
  <si>
    <t>Buy Trade # 9</t>
  </si>
  <si>
    <t>Sell Trade # 9</t>
  </si>
  <si>
    <t>Buy Trade # 10</t>
  </si>
  <si>
    <t>Sell Trade # 10</t>
  </si>
  <si>
    <t>Ending Balance</t>
  </si>
  <si>
    <t>Shares Purchased</t>
  </si>
  <si>
    <t>Amount</t>
  </si>
  <si>
    <t>Shares Sold</t>
  </si>
  <si>
    <t>Balance</t>
  </si>
  <si>
    <t>Transactions</t>
  </si>
  <si>
    <t>Stock</t>
  </si>
  <si>
    <t>AAPL</t>
  </si>
  <si>
    <t>ADBE</t>
  </si>
  <si>
    <t>ADSK</t>
  </si>
  <si>
    <t>AMZN</t>
  </si>
  <si>
    <t>GLD</t>
  </si>
  <si>
    <t>CAT</t>
  </si>
  <si>
    <t>FB</t>
  </si>
  <si>
    <t>GOOGL</t>
  </si>
  <si>
    <t>Share Price</t>
  </si>
  <si>
    <t>Purchases</t>
  </si>
  <si>
    <t>Purchase Amount</t>
  </si>
  <si>
    <t>Dividends Received</t>
  </si>
  <si>
    <t>Cash Remaining</t>
  </si>
  <si>
    <t>Sales</t>
  </si>
  <si>
    <t>To keep this challenge easier, I asking you to ignore dividends, but in case you are a fanatic, and want to incorporate dividends, here you go.</t>
  </si>
  <si>
    <t>Amt of Cash Not Invested</t>
  </si>
  <si>
    <t>NONE</t>
  </si>
  <si>
    <t>MAX</t>
  </si>
  <si>
    <t>A</t>
  </si>
  <si>
    <t>B</t>
  </si>
  <si>
    <t>C</t>
  </si>
  <si>
    <t>D</t>
  </si>
  <si>
    <t>E</t>
  </si>
  <si>
    <t>F</t>
  </si>
  <si>
    <t>G</t>
  </si>
  <si>
    <t>RANDOM</t>
  </si>
  <si>
    <t>Total</t>
  </si>
  <si>
    <t>Week number</t>
  </si>
  <si>
    <t>week number</t>
  </si>
  <si>
    <t>one</t>
  </si>
  <si>
    <t>what to buy</t>
  </si>
  <si>
    <t>date</t>
  </si>
  <si>
    <t>Solver solutiion</t>
  </si>
  <si>
    <t>Count of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</si>
</sst>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quot;$&quot;#,##0"/>
    <numFmt numFmtId="166" formatCode="_([$$-409]* #,##0.00_);_([$$-409]* \(#,##0.00\);_([$$-409]* &quot;-&quot;??_);_(@_)"/>
    <numFmt numFmtId="167" formatCode="0.000"/>
    <numFmt numFmtId="168" formatCode="0.0000000000000"/>
  </numFmts>
  <fonts count="10" x14ac:knownFonts="1">
    <font>
      <sz val="12"/>
      <color theme="1"/>
      <name val="Calibri"/>
      <family val="2"/>
    </font>
    <font>
      <sz val="12"/>
      <color theme="1"/>
      <name val="Calibri"/>
      <family val="2"/>
    </font>
    <font>
      <sz val="9"/>
      <color rgb="FF000000"/>
      <name val="Arial"/>
      <family val="2"/>
    </font>
    <font>
      <b/>
      <sz val="12"/>
      <color theme="1"/>
      <name val="Calibri"/>
      <family val="2"/>
    </font>
    <font>
      <b/>
      <sz val="9"/>
      <color rgb="FF000000"/>
      <name val="Arial"/>
      <family val="2"/>
    </font>
    <font>
      <b/>
      <sz val="10"/>
      <color theme="1"/>
      <name val="Calibri"/>
      <family val="2"/>
    </font>
    <font>
      <b/>
      <sz val="9"/>
      <color theme="1"/>
      <name val="Calibri"/>
      <family val="2"/>
    </font>
    <font>
      <b/>
      <u/>
      <sz val="12"/>
      <color theme="1"/>
      <name val="Calibri"/>
      <family val="2"/>
    </font>
    <font>
      <b/>
      <u/>
      <sz val="10"/>
      <color theme="1"/>
      <name val="Calibri"/>
      <family val="2"/>
    </font>
    <font>
      <b/>
      <sz val="20"/>
      <color theme="1"/>
      <name val="Calibri"/>
      <family val="2"/>
    </font>
  </fonts>
  <fills count="11">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00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15" fontId="2" fillId="2" borderId="0" xfId="0" applyNumberFormat="1" applyFont="1" applyFill="1" applyAlignment="1">
      <alignment horizontal="right" vertical="center"/>
    </xf>
    <xf numFmtId="0" fontId="2" fillId="2" borderId="0" xfId="0" applyFont="1" applyFill="1" applyAlignment="1">
      <alignment horizontal="right" vertical="center" wrapText="1"/>
    </xf>
    <xf numFmtId="0" fontId="3" fillId="0" borderId="0" xfId="0" quotePrefix="1" applyFont="1" applyAlignment="1">
      <alignment horizontal="left"/>
    </xf>
    <xf numFmtId="0" fontId="3" fillId="0" borderId="0" xfId="0" applyFont="1"/>
    <xf numFmtId="0" fontId="2" fillId="2" borderId="0" xfId="0" applyFont="1" applyFill="1" applyAlignment="1">
      <alignment horizontal="right" vertical="center"/>
    </xf>
    <xf numFmtId="0" fontId="2" fillId="2" borderId="0" xfId="0" applyFont="1" applyFill="1" applyAlignment="1">
      <alignment horizontal="center" vertical="center"/>
    </xf>
    <xf numFmtId="0" fontId="0" fillId="0" borderId="0" xfId="0" applyAlignment="1"/>
    <xf numFmtId="0" fontId="0" fillId="0" borderId="0" xfId="0" quotePrefix="1" applyAlignment="1">
      <alignment horizontal="left"/>
    </xf>
    <xf numFmtId="0" fontId="6" fillId="0" borderId="1" xfId="0" quotePrefix="1" applyFont="1" applyBorder="1" applyAlignment="1">
      <alignment horizontal="center" wrapText="1"/>
    </xf>
    <xf numFmtId="0" fontId="6" fillId="0" borderId="1" xfId="0" applyFont="1" applyBorder="1" applyAlignment="1">
      <alignment horizontal="center" wrapText="1"/>
    </xf>
    <xf numFmtId="15" fontId="2" fillId="2" borderId="1" xfId="0" applyNumberFormat="1" applyFont="1" applyFill="1" applyBorder="1" applyAlignment="1">
      <alignment horizontal="right" vertical="center"/>
    </xf>
    <xf numFmtId="14" fontId="2" fillId="2" borderId="1" xfId="0" applyNumberFormat="1" applyFont="1" applyFill="1" applyBorder="1" applyAlignment="1">
      <alignment horizontal="right" vertical="center"/>
    </xf>
    <xf numFmtId="0" fontId="2" fillId="2" borderId="1" xfId="0" applyFont="1" applyFill="1" applyBorder="1" applyAlignment="1">
      <alignment horizontal="center" vertical="center"/>
    </xf>
    <xf numFmtId="15" fontId="2" fillId="2" borderId="1" xfId="0" quotePrefix="1" applyNumberFormat="1" applyFont="1" applyFill="1" applyBorder="1" applyAlignment="1">
      <alignment horizontal="right" vertical="center"/>
    </xf>
    <xf numFmtId="15" fontId="4" fillId="2" borderId="0" xfId="0" quotePrefix="1" applyNumberFormat="1" applyFont="1" applyFill="1" applyAlignment="1">
      <alignment horizontal="left" vertical="center"/>
    </xf>
    <xf numFmtId="164" fontId="0" fillId="0" borderId="0" xfId="1" applyNumberFormat="1" applyFont="1"/>
    <xf numFmtId="0" fontId="3" fillId="0" borderId="1" xfId="0" applyFont="1" applyBorder="1" applyAlignment="1">
      <alignment horizontal="center" wrapText="1"/>
    </xf>
    <xf numFmtId="164" fontId="3" fillId="0" borderId="1" xfId="1" applyNumberFormat="1" applyFont="1" applyBorder="1" applyAlignment="1">
      <alignment horizontal="center" wrapText="1"/>
    </xf>
    <xf numFmtId="0" fontId="3" fillId="0" borderId="0" xfId="0" applyFont="1" applyBorder="1" applyAlignment="1">
      <alignment horizontal="center" wrapText="1"/>
    </xf>
    <xf numFmtId="164" fontId="3" fillId="0" borderId="0" xfId="1" applyNumberFormat="1" applyFont="1" applyBorder="1" applyAlignment="1">
      <alignment horizontal="center" wrapText="1"/>
    </xf>
    <xf numFmtId="0" fontId="5" fillId="0" borderId="1" xfId="0" quotePrefix="1" applyFont="1" applyBorder="1" applyAlignment="1">
      <alignment horizontal="center" wrapText="1"/>
    </xf>
    <xf numFmtId="0" fontId="0" fillId="3" borderId="1" xfId="0" quotePrefix="1" applyFill="1" applyBorder="1" applyAlignment="1">
      <alignment horizontal="left"/>
    </xf>
    <xf numFmtId="0" fontId="3" fillId="0" borderId="2" xfId="0" applyFont="1" applyBorder="1" applyAlignment="1">
      <alignment horizontal="centerContinuous"/>
    </xf>
    <xf numFmtId="164" fontId="3" fillId="0" borderId="3" xfId="1" applyNumberFormat="1" applyFont="1" applyBorder="1" applyAlignment="1">
      <alignment horizontal="centerContinuous"/>
    </xf>
    <xf numFmtId="164" fontId="3" fillId="0" borderId="4" xfId="1" applyNumberFormat="1" applyFont="1" applyBorder="1" applyAlignment="1">
      <alignment horizontal="centerContinuous"/>
    </xf>
    <xf numFmtId="164" fontId="3" fillId="0" borderId="1" xfId="1" quotePrefix="1" applyNumberFormat="1" applyFont="1" applyBorder="1" applyAlignment="1">
      <alignment horizontal="center" wrapText="1"/>
    </xf>
    <xf numFmtId="164" fontId="3" fillId="0" borderId="0" xfId="1" applyNumberFormat="1" applyFont="1" applyBorder="1" applyAlignment="1"/>
    <xf numFmtId="164" fontId="3" fillId="0" borderId="2" xfId="1" applyNumberFormat="1" applyFont="1" applyBorder="1" applyAlignment="1">
      <alignment horizontal="centerContinuous"/>
    </xf>
    <xf numFmtId="165" fontId="0" fillId="0" borderId="0" xfId="1" applyNumberFormat="1" applyFont="1"/>
    <xf numFmtId="166" fontId="0" fillId="0" borderId="0" xfId="0" quotePrefix="1" applyNumberFormat="1" applyAlignment="1">
      <alignment horizontal="left"/>
    </xf>
    <xf numFmtId="0" fontId="0" fillId="0" borderId="0" xfId="0" applyAlignment="1">
      <alignment horizontal="center"/>
    </xf>
    <xf numFmtId="15" fontId="0" fillId="3" borderId="1" xfId="0" quotePrefix="1" applyNumberFormat="1" applyFill="1" applyBorder="1" applyAlignment="1">
      <alignment horizontal="center"/>
    </xf>
    <xf numFmtId="15" fontId="0" fillId="3" borderId="1" xfId="0" applyNumberFormat="1" applyFill="1" applyBorder="1" applyAlignment="1">
      <alignment horizontal="center"/>
    </xf>
    <xf numFmtId="0" fontId="0" fillId="0" borderId="0" xfId="0" quotePrefix="1" applyAlignment="1">
      <alignment horizontal="center"/>
    </xf>
    <xf numFmtId="0" fontId="0" fillId="4" borderId="1" xfId="0" applyFill="1" applyBorder="1"/>
    <xf numFmtId="10" fontId="0" fillId="0" borderId="0" xfId="2" applyNumberFormat="1" applyFont="1"/>
    <xf numFmtId="0" fontId="5" fillId="0" borderId="6" xfId="0" applyFont="1" applyFill="1" applyBorder="1" applyAlignment="1">
      <alignment horizontal="center" wrapText="1"/>
    </xf>
    <xf numFmtId="10" fontId="0" fillId="0" borderId="0" xfId="0" applyNumberFormat="1"/>
    <xf numFmtId="10" fontId="0" fillId="0" borderId="7" xfId="2" applyNumberFormat="1" applyFont="1" applyBorder="1"/>
    <xf numFmtId="10" fontId="0" fillId="0" borderId="8" xfId="2" applyNumberFormat="1" applyFont="1" applyBorder="1"/>
    <xf numFmtId="10" fontId="0" fillId="0" borderId="9" xfId="2" applyNumberFormat="1" applyFont="1" applyBorder="1"/>
    <xf numFmtId="10" fontId="0" fillId="0" borderId="10" xfId="2" applyNumberFormat="1" applyFont="1" applyBorder="1"/>
    <xf numFmtId="10" fontId="0" fillId="0" borderId="0" xfId="2" applyNumberFormat="1" applyFont="1" applyBorder="1"/>
    <xf numFmtId="10" fontId="0" fillId="0" borderId="11" xfId="2" applyNumberFormat="1" applyFont="1" applyBorder="1"/>
    <xf numFmtId="10" fontId="0" fillId="0" borderId="12" xfId="2" applyNumberFormat="1" applyFont="1" applyBorder="1"/>
    <xf numFmtId="10" fontId="0" fillId="0" borderId="13" xfId="2" applyNumberFormat="1" applyFont="1" applyBorder="1"/>
    <xf numFmtId="10" fontId="0" fillId="0" borderId="14" xfId="2" applyNumberFormat="1" applyFont="1" applyBorder="1"/>
    <xf numFmtId="10" fontId="0" fillId="0" borderId="9" xfId="0" applyNumberFormat="1" applyBorder="1"/>
    <xf numFmtId="0" fontId="0" fillId="0" borderId="0" xfId="0" applyBorder="1"/>
    <xf numFmtId="10" fontId="0" fillId="0" borderId="11" xfId="0" applyNumberFormat="1" applyBorder="1"/>
    <xf numFmtId="0" fontId="0" fillId="0" borderId="13" xfId="0" applyBorder="1"/>
    <xf numFmtId="10" fontId="0" fillId="0" borderId="14" xfId="0" applyNumberFormat="1" applyBorder="1"/>
    <xf numFmtId="0" fontId="5" fillId="0" borderId="0" xfId="0" applyFont="1" applyFill="1" applyBorder="1" applyAlignment="1">
      <alignment horizontal="center" wrapText="1"/>
    </xf>
    <xf numFmtId="0" fontId="0" fillId="0" borderId="0" xfId="1" applyNumberFormat="1" applyFont="1"/>
    <xf numFmtId="0" fontId="0" fillId="0" borderId="13" xfId="1" applyNumberFormat="1" applyFont="1" applyBorder="1"/>
    <xf numFmtId="167" fontId="0" fillId="5" borderId="0" xfId="0" applyNumberFormat="1" applyFill="1"/>
    <xf numFmtId="10" fontId="0" fillId="0" borderId="13" xfId="0" applyNumberFormat="1" applyBorder="1"/>
    <xf numFmtId="15" fontId="2" fillId="2" borderId="13" xfId="0" applyNumberFormat="1" applyFont="1" applyFill="1" applyBorder="1" applyAlignment="1">
      <alignment horizontal="right" vertical="center"/>
    </xf>
    <xf numFmtId="0" fontId="2" fillId="2" borderId="13" xfId="0" applyFont="1" applyFill="1" applyBorder="1" applyAlignment="1">
      <alignment horizontal="right" vertical="center"/>
    </xf>
    <xf numFmtId="0" fontId="2" fillId="2" borderId="13" xfId="0" applyFont="1" applyFill="1" applyBorder="1" applyAlignment="1">
      <alignment horizontal="right" vertical="center" wrapText="1"/>
    </xf>
    <xf numFmtId="167" fontId="0" fillId="0" borderId="0" xfId="0" applyNumberFormat="1" applyAlignment="1">
      <alignment horizontal="right"/>
    </xf>
    <xf numFmtId="0" fontId="0" fillId="6" borderId="15" xfId="1" applyNumberFormat="1" applyFont="1" applyFill="1" applyBorder="1"/>
    <xf numFmtId="0" fontId="0" fillId="6" borderId="16" xfId="1" applyNumberFormat="1" applyFont="1" applyFill="1" applyBorder="1"/>
    <xf numFmtId="0" fontId="0" fillId="6" borderId="17" xfId="1" applyNumberFormat="1" applyFont="1" applyFill="1" applyBorder="1"/>
    <xf numFmtId="0" fontId="5" fillId="0" borderId="18" xfId="0" applyFont="1" applyFill="1" applyBorder="1" applyAlignment="1">
      <alignment horizontal="center" wrapText="1"/>
    </xf>
    <xf numFmtId="167" fontId="0" fillId="0" borderId="0" xfId="0" applyNumberFormat="1" applyBorder="1"/>
    <xf numFmtId="0" fontId="0" fillId="0" borderId="15" xfId="0" applyBorder="1"/>
    <xf numFmtId="0" fontId="0" fillId="0" borderId="17" xfId="0" applyBorder="1"/>
    <xf numFmtId="0" fontId="0" fillId="0" borderId="10" xfId="2" applyNumberFormat="1" applyFont="1" applyBorder="1"/>
    <xf numFmtId="0" fontId="0" fillId="0" borderId="12" xfId="2" applyNumberFormat="1" applyFont="1" applyBorder="1"/>
    <xf numFmtId="0" fontId="0" fillId="0" borderId="16" xfId="1" applyNumberFormat="1" applyFont="1" applyBorder="1"/>
    <xf numFmtId="0" fontId="0" fillId="0" borderId="16" xfId="0" applyBorder="1"/>
    <xf numFmtId="167" fontId="0" fillId="0" borderId="13" xfId="0" applyNumberFormat="1" applyBorder="1" applyAlignment="1">
      <alignment horizontal="right"/>
    </xf>
    <xf numFmtId="0" fontId="0" fillId="0" borderId="7" xfId="0" applyBorder="1"/>
    <xf numFmtId="0" fontId="0" fillId="0" borderId="10" xfId="0" applyBorder="1"/>
    <xf numFmtId="0" fontId="0" fillId="0" borderId="12" xfId="0" applyBorder="1"/>
    <xf numFmtId="0" fontId="0" fillId="0" borderId="14" xfId="0" applyBorder="1"/>
    <xf numFmtId="10" fontId="0" fillId="7" borderId="7" xfId="2" applyNumberFormat="1" applyFont="1" applyFill="1" applyBorder="1" applyAlignment="1">
      <alignment horizontal="center"/>
    </xf>
    <xf numFmtId="0" fontId="0" fillId="7" borderId="7" xfId="2" applyNumberFormat="1" applyFont="1" applyFill="1" applyBorder="1"/>
    <xf numFmtId="10" fontId="0" fillId="7" borderId="10" xfId="2" applyNumberFormat="1" applyFont="1" applyFill="1" applyBorder="1" applyAlignment="1">
      <alignment horizontal="center"/>
    </xf>
    <xf numFmtId="0" fontId="0" fillId="7" borderId="10" xfId="2" applyNumberFormat="1" applyFont="1" applyFill="1" applyBorder="1"/>
    <xf numFmtId="10" fontId="0" fillId="7" borderId="12" xfId="2" applyNumberFormat="1" applyFont="1" applyFill="1" applyBorder="1" applyAlignment="1">
      <alignment horizontal="center"/>
    </xf>
    <xf numFmtId="0" fontId="0" fillId="7" borderId="12" xfId="2" applyNumberFormat="1" applyFont="1" applyFill="1" applyBorder="1"/>
    <xf numFmtId="167" fontId="0" fillId="8" borderId="0" xfId="0" applyNumberFormat="1" applyFill="1"/>
    <xf numFmtId="0" fontId="0" fillId="0" borderId="0" xfId="0" applyFill="1"/>
    <xf numFmtId="167" fontId="0" fillId="0" borderId="0" xfId="0" applyNumberFormat="1" applyFill="1"/>
    <xf numFmtId="0" fontId="0" fillId="0" borderId="13" xfId="0" applyFill="1" applyBorder="1"/>
    <xf numFmtId="0" fontId="0" fillId="9" borderId="8" xfId="0" applyFill="1" applyBorder="1"/>
    <xf numFmtId="0" fontId="0" fillId="9" borderId="0" xfId="0" applyFill="1" applyBorder="1"/>
    <xf numFmtId="0" fontId="0" fillId="9" borderId="13" xfId="0" applyFill="1" applyBorder="1"/>
    <xf numFmtId="0" fontId="0" fillId="10" borderId="13" xfId="0" applyFill="1" applyBorder="1"/>
    <xf numFmtId="167" fontId="3" fillId="0" borderId="0" xfId="0" applyNumberFormat="1" applyFont="1" applyFill="1"/>
    <xf numFmtId="168" fontId="3" fillId="0" borderId="0" xfId="0" applyNumberFormat="1" applyFont="1"/>
    <xf numFmtId="0" fontId="7" fillId="0" borderId="7" xfId="0" applyFont="1" applyBorder="1"/>
    <xf numFmtId="0" fontId="0" fillId="0" borderId="8" xfId="0" applyBorder="1"/>
    <xf numFmtId="0" fontId="7" fillId="0" borderId="8" xfId="0" applyFont="1" applyBorder="1"/>
    <xf numFmtId="0" fontId="7" fillId="0" borderId="9" xfId="0" applyFont="1" applyBorder="1"/>
    <xf numFmtId="0" fontId="8" fillId="0" borderId="0" xfId="0" applyFont="1" applyFill="1" applyBorder="1" applyAlignment="1">
      <alignment horizontal="center" wrapText="1"/>
    </xf>
    <xf numFmtId="0" fontId="3" fillId="0" borderId="19" xfId="0" applyFont="1" applyBorder="1"/>
    <xf numFmtId="0" fontId="3" fillId="0" borderId="21" xfId="0" applyFont="1" applyBorder="1"/>
    <xf numFmtId="0" fontId="3" fillId="0" borderId="23" xfId="0" applyFont="1" applyBorder="1"/>
    <xf numFmtId="14" fontId="0" fillId="0" borderId="20" xfId="0" applyNumberFormat="1" applyBorder="1"/>
    <xf numFmtId="14" fontId="0" fillId="0" borderId="22" xfId="0" applyNumberFormat="1" applyBorder="1"/>
    <xf numFmtId="14" fontId="0" fillId="0" borderId="24" xfId="0" applyNumberFormat="1" applyBorder="1"/>
    <xf numFmtId="0" fontId="0" fillId="0" borderId="0" xfId="0" applyNumberFormat="1"/>
    <xf numFmtId="0" fontId="0" fillId="0" borderId="0" xfId="0" pivotButton="1"/>
    <xf numFmtId="14" fontId="0" fillId="0" borderId="0" xfId="0" applyNumberFormat="1"/>
    <xf numFmtId="0" fontId="0" fillId="6" borderId="15" xfId="0" applyFill="1" applyBorder="1"/>
    <xf numFmtId="0" fontId="0" fillId="6" borderId="16" xfId="0" applyFill="1" applyBorder="1"/>
    <xf numFmtId="0" fontId="0" fillId="6" borderId="17" xfId="0" applyFill="1" applyBorder="1"/>
    <xf numFmtId="15" fontId="0" fillId="10" borderId="1" xfId="0" applyNumberFormat="1" applyFill="1" applyBorder="1" applyAlignment="1">
      <alignment horizontal="center"/>
    </xf>
    <xf numFmtId="165" fontId="9" fillId="0" borderId="5" xfId="1" applyNumberFormat="1" applyFont="1" applyBorder="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257176</xdr:colOff>
      <xdr:row>2</xdr:row>
      <xdr:rowOff>114299</xdr:rowOff>
    </xdr:from>
    <xdr:to>
      <xdr:col>14</xdr:col>
      <xdr:colOff>150020</xdr:colOff>
      <xdr:row>4</xdr:row>
      <xdr:rowOff>85724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25126" y="533399"/>
          <a:ext cx="578644" cy="771525"/>
        </a:xfrm>
        <a:prstGeom prst="rect">
          <a:avLst/>
        </a:prstGeom>
      </xdr:spPr>
    </xdr:pic>
    <xdr:clientData/>
  </xdr:twoCellAnchor>
  <xdr:twoCellAnchor>
    <xdr:from>
      <xdr:col>14</xdr:col>
      <xdr:colOff>133350</xdr:colOff>
      <xdr:row>5</xdr:row>
      <xdr:rowOff>152399</xdr:rowOff>
    </xdr:from>
    <xdr:to>
      <xdr:col>18</xdr:col>
      <xdr:colOff>428625</xdr:colOff>
      <xdr:row>23</xdr:row>
      <xdr:rowOff>133350</xdr:rowOff>
    </xdr:to>
    <xdr:sp macro="" textlink="">
      <xdr:nvSpPr>
        <xdr:cNvPr id="3" name="Rounded Rectangular Callout 2"/>
        <xdr:cNvSpPr/>
      </xdr:nvSpPr>
      <xdr:spPr>
        <a:xfrm>
          <a:off x="10601325" y="1571624"/>
          <a:ext cx="3038475" cy="3581401"/>
        </a:xfrm>
        <a:prstGeom prst="wedgeRoundRectCallout">
          <a:avLst>
            <a:gd name="adj1" fmla="val -55642"/>
            <a:gd name="adj2" fmla="val -61276"/>
            <a:gd name="adj3" fmla="val 16667"/>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ctr"/>
          <a:r>
            <a:rPr lang="en-US" sz="1200" b="1"/>
            <a:t>You certainly don't have to use this particular page or this particular page format (it's just a suggestion). But to make sure that you understand the challenge</a:t>
          </a:r>
          <a:r>
            <a:rPr lang="en-US" sz="1200" b="1" baseline="0"/>
            <a:t> properly, I'm asking you to create calculations which will determine the ticker symbols, and the buy and sell dates that need to be input into these 30 yellow cells in order to return the maximum gain for the 2013 year. </a:t>
          </a:r>
          <a:br>
            <a:rPr lang="en-US" sz="1200" b="1" baseline="0"/>
          </a:br>
          <a:r>
            <a:rPr lang="en-US" sz="1200" b="1" baseline="0"/>
            <a:t/>
          </a:r>
          <a:br>
            <a:rPr lang="en-US" sz="1200" b="1" baseline="0"/>
          </a:br>
          <a:r>
            <a:rPr lang="en-US" sz="1200" b="1" baseline="0"/>
            <a:t>Hint: Determining the 52 trades that would yield the highest return is easy, but determining the best 10 purchase/sell trades, and the proper holding period for each purchase is very tough.</a:t>
          </a:r>
          <a:endParaRPr lang="en-US" sz="1200" b="1"/>
        </a:p>
      </xdr:txBody>
    </xdr:sp>
    <xdr:clientData/>
  </xdr:twoCellAnchor>
  <xdr:twoCellAnchor>
    <xdr:from>
      <xdr:col>3</xdr:col>
      <xdr:colOff>704850</xdr:colOff>
      <xdr:row>3</xdr:row>
      <xdr:rowOff>123823</xdr:rowOff>
    </xdr:from>
    <xdr:to>
      <xdr:col>13</xdr:col>
      <xdr:colOff>247650</xdr:colOff>
      <xdr:row>12</xdr:row>
      <xdr:rowOff>114299</xdr:rowOff>
    </xdr:to>
    <xdr:cxnSp macro="">
      <xdr:nvCxnSpPr>
        <xdr:cNvPr id="6" name="Curved Connector 5"/>
        <xdr:cNvCxnSpPr/>
      </xdr:nvCxnSpPr>
      <xdr:spPr>
        <a:xfrm rot="10800000" flipV="1">
          <a:off x="3352800" y="942973"/>
          <a:ext cx="7162800" cy="1790701"/>
        </a:xfrm>
        <a:prstGeom prst="curvedConnector3">
          <a:avLst/>
        </a:prstGeom>
        <a:ln w="38100">
          <a:solidFill>
            <a:schemeClr val="accent5"/>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714375</xdr:colOff>
          <xdr:row>1</xdr:row>
          <xdr:rowOff>19050</xdr:rowOff>
        </xdr:to>
        <xdr:sp macro="" textlink="">
          <xdr:nvSpPr>
            <xdr:cNvPr id="1025" name="Control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pivotCache/pivotCacheDefinition1.xml><?xml version="1.0" encoding="utf-8"?>
<pivotCacheDefinition xmlns="http://schemas.openxmlformats.org/spreadsheetml/2006/main" xmlns:r="http://schemas.openxmlformats.org/officeDocument/2006/relationships" saveData="0" refreshedBy="Amir Melamed 2" refreshedDate="41872.40824780093" createdVersion="4" refreshedVersion="4" minRefreshableVersion="3" recordCount="10">
  <cacheSource type="worksheet">
    <worksheetSource ref="AC66:AF76" sheet="Price"/>
  </cacheSource>
  <cacheFields count="4">
    <cacheField name="week number" numFmtId="0">
      <sharedItems containsSemiMixedTypes="0" containsString="0" containsNumber="1" containsInteger="1" minValue="1" maxValue="43" count="10">
        <n v="1"/>
        <n v="8"/>
        <n v="42"/>
        <n v="18"/>
        <n v="16"/>
        <n v="43"/>
        <n v="3"/>
        <n v="23"/>
        <n v="40"/>
        <n v="2"/>
      </sharedItems>
    </cacheField>
    <cacheField name="one" numFmtId="0">
      <sharedItems containsString="0" containsBlank="1" containsNumber="1" containsInteger="1" minValue="1" maxValue="1"/>
    </cacheField>
    <cacheField name="what to buy" numFmtId="0">
      <sharedItems count="7">
        <s v="FB"/>
        <s v="ADBE"/>
        <s v="AMZN"/>
        <s v="AAPL"/>
        <s v="ADSK"/>
        <s v="GOOGL"/>
        <s v="AEO"/>
      </sharedItems>
    </cacheField>
    <cacheField name="date" numFmtId="14">
      <sharedItems containsSemiMixedTypes="0" containsNonDate="0" containsDate="1" containsString="0" minDate="2013-01-02T00:00:00" maxDate="2013-10-22T00:00:00" count="10">
        <d v="2013-01-02T00:00:00"/>
        <d v="2013-02-19T00:00:00"/>
        <d v="2013-10-14T00:00:00"/>
        <d v="2013-04-29T00:00:00"/>
        <d v="2013-04-15T00:00:00"/>
        <d v="2013-10-21T00:00:00"/>
        <d v="2013-01-14T00:00:00"/>
        <d v="2013-06-03T00:00:00"/>
        <d v="2013-09-30T00:00:00"/>
        <d v="2013-01-07T00:00:00"/>
      </sharedItems>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 applyNumberFormats="0" applyBorderFormats="0" applyFontFormats="0" applyPatternFormats="0" applyAlignmentFormats="0" applyWidthHeightFormats="1" dataCaption="Values" updatedVersion="4" minRefreshableVersion="3" enableDrill="0" rowGrandTotals="0" colGrandTotals="0" itemPrintTitles="1" createdVersion="4" indent="0" compact="0" compactData="0" gridDropZones="1" multipleFieldFilters="0">
  <location ref="AC83:AF94" firstHeaderRow="2" firstDataRow="2" firstDataCol="3"/>
  <pivotFields count="4">
    <pivotField axis="axisRow" compact="0" outline="0" showAll="0" defaultSubtotal="0">
      <items count="10">
        <item x="0"/>
        <item x="9"/>
        <item x="6"/>
        <item x="1"/>
        <item x="4"/>
        <item x="3"/>
        <item x="7"/>
        <item x="8"/>
        <item x="2"/>
        <item x="5"/>
      </items>
    </pivotField>
    <pivotField compact="0" outline="0" showAll="0" defaultSubtotal="0"/>
    <pivotField axis="axisRow" compact="0" outline="0" showAll="0" defaultSubtotal="0">
      <items count="7">
        <item x="3"/>
        <item x="1"/>
        <item x="4"/>
        <item x="6"/>
        <item x="2"/>
        <item x="0"/>
        <item x="5"/>
      </items>
    </pivotField>
    <pivotField axis="axisRow" dataField="1" compact="0" numFmtId="14" outline="0" showAll="0" defaultSubtotal="0">
      <items count="10">
        <item x="0"/>
        <item x="9"/>
        <item x="6"/>
        <item x="1"/>
        <item x="4"/>
        <item x="3"/>
        <item x="7"/>
        <item x="8"/>
        <item x="2"/>
        <item x="5"/>
      </items>
    </pivotField>
  </pivotFields>
  <rowFields count="3">
    <field x="0"/>
    <field x="2"/>
    <field x="3"/>
  </rowFields>
  <rowItems count="10">
    <i>
      <x/>
      <x v="5"/>
      <x/>
    </i>
    <i>
      <x v="1"/>
      <x v="3"/>
      <x v="1"/>
    </i>
    <i>
      <x v="2"/>
      <x v="6"/>
      <x v="2"/>
    </i>
    <i>
      <x v="3"/>
      <x v="1"/>
      <x v="3"/>
    </i>
    <i>
      <x v="4"/>
      <x/>
      <x v="4"/>
    </i>
    <i>
      <x v="5"/>
      <x v="4"/>
      <x v="5"/>
    </i>
    <i>
      <x v="6"/>
      <x v="5"/>
      <x v="6"/>
    </i>
    <i>
      <x v="7"/>
      <x v="6"/>
      <x v="7"/>
    </i>
    <i>
      <x v="8"/>
      <x v="4"/>
      <x v="8"/>
    </i>
    <i>
      <x v="9"/>
      <x v="2"/>
      <x v="9"/>
    </i>
  </rowItems>
  <colItems count="1">
    <i/>
  </colItems>
  <dataFields count="1">
    <dataField name="Count of dat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4"/>
  <sheetViews>
    <sheetView showGridLines="0" tabSelected="1" zoomScale="115" zoomScaleNormal="115" workbookViewId="0">
      <pane xSplit="1" ySplit="5" topLeftCell="B6" activePane="bottomRight" state="frozen"/>
      <selection pane="topRight" activeCell="B1" sqref="B1"/>
      <selection pane="bottomLeft" activeCell="A6" sqref="A6"/>
      <selection pane="bottomRight" activeCell="AA2" sqref="AA2"/>
    </sheetView>
  </sheetViews>
  <sheetFormatPr defaultRowHeight="15.75" x14ac:dyDescent="0.25"/>
  <cols>
    <col min="24" max="24" width="9" style="31"/>
    <col min="27" max="27" width="18.75" customWidth="1"/>
    <col min="29" max="29" width="16.625" customWidth="1"/>
    <col min="30" max="30" width="10.625" customWidth="1"/>
    <col min="31" max="31" width="10.375" customWidth="1"/>
    <col min="32" max="32" width="12.25" customWidth="1"/>
    <col min="45" max="45" width="15.5" bestFit="1" customWidth="1"/>
  </cols>
  <sheetData>
    <row r="1" spans="1:48" x14ac:dyDescent="0.25">
      <c r="A1" s="3" t="s">
        <v>11</v>
      </c>
      <c r="AS1" s="93">
        <f ca="1">+PRODUCT(AS6:AS57)</f>
        <v>7.0555255366983358</v>
      </c>
    </row>
    <row r="2" spans="1:48" ht="31.5" customHeight="1" thickBot="1" x14ac:dyDescent="0.3">
      <c r="A2" s="9" t="s">
        <v>0</v>
      </c>
      <c r="B2" s="9" t="s">
        <v>5</v>
      </c>
      <c r="C2" s="9" t="s">
        <v>6</v>
      </c>
      <c r="D2" s="9" t="s">
        <v>7</v>
      </c>
      <c r="E2" s="9" t="s">
        <v>8</v>
      </c>
      <c r="F2" s="9" t="s">
        <v>9</v>
      </c>
      <c r="G2" s="9" t="s">
        <v>10</v>
      </c>
      <c r="H2" s="9" t="s">
        <v>1</v>
      </c>
      <c r="I2" s="10" t="s">
        <v>2</v>
      </c>
      <c r="J2" s="10" t="s">
        <v>3</v>
      </c>
      <c r="K2" s="9" t="s">
        <v>4</v>
      </c>
      <c r="AA2" s="93">
        <f ca="1">+AS1</f>
        <v>7.0555255366983358</v>
      </c>
    </row>
    <row r="3" spans="1:48" x14ac:dyDescent="0.25">
      <c r="B3" s="7"/>
      <c r="E3" s="3"/>
      <c r="AA3">
        <f>SUM(AA6:AA57)</f>
        <v>10</v>
      </c>
      <c r="AC3" s="67"/>
      <c r="AG3" s="21" t="s">
        <v>44</v>
      </c>
      <c r="AH3" s="21" t="s">
        <v>13</v>
      </c>
      <c r="AI3" s="21" t="s">
        <v>45</v>
      </c>
      <c r="AJ3" s="21" t="s">
        <v>46</v>
      </c>
      <c r="AK3" s="21" t="s">
        <v>14</v>
      </c>
      <c r="AL3" s="21" t="s">
        <v>47</v>
      </c>
      <c r="AM3" s="21" t="s">
        <v>48</v>
      </c>
      <c r="AN3" s="21" t="s">
        <v>49</v>
      </c>
      <c r="AO3" s="21" t="s">
        <v>50</v>
      </c>
      <c r="AP3" s="21" t="s">
        <v>51</v>
      </c>
      <c r="AQ3" s="37" t="s">
        <v>60</v>
      </c>
      <c r="AS3" s="65" t="s">
        <v>61</v>
      </c>
    </row>
    <row r="4" spans="1:48" ht="16.5" thickBot="1" x14ac:dyDescent="0.3">
      <c r="A4" s="3"/>
      <c r="B4" s="7"/>
      <c r="AC4" s="68"/>
      <c r="AG4" s="56">
        <f t="shared" ref="AG4:AQ4" si="0">+PRODUCT(M7:M10)</f>
        <v>0.86075181496193964</v>
      </c>
      <c r="AH4" s="56">
        <f t="shared" si="0"/>
        <v>1.0666074600355238</v>
      </c>
      <c r="AI4" s="56">
        <f t="shared" si="0"/>
        <v>1.0055074744295829</v>
      </c>
      <c r="AJ4" s="56">
        <f t="shared" si="0"/>
        <v>1.0709570957095709</v>
      </c>
      <c r="AK4" s="56">
        <f t="shared" si="0"/>
        <v>0.97793380140421249</v>
      </c>
      <c r="AL4" s="56">
        <f t="shared" si="0"/>
        <v>1.0225737989581323</v>
      </c>
      <c r="AM4" s="56">
        <f t="shared" si="0"/>
        <v>1.006295188232361</v>
      </c>
      <c r="AN4" s="56">
        <f t="shared" si="0"/>
        <v>1.0481114618482636</v>
      </c>
      <c r="AO4" s="56">
        <f t="shared" si="0"/>
        <v>1.0337273991655078</v>
      </c>
      <c r="AP4" s="56">
        <f t="shared" si="0"/>
        <v>1.0510085284960067</v>
      </c>
      <c r="AQ4" s="56">
        <f t="shared" si="0"/>
        <v>1</v>
      </c>
    </row>
    <row r="5" spans="1:48" ht="27" thickBot="1" x14ac:dyDescent="0.3">
      <c r="A5" s="9" t="s">
        <v>0</v>
      </c>
      <c r="B5" s="21" t="s">
        <v>44</v>
      </c>
      <c r="C5" s="21" t="s">
        <v>13</v>
      </c>
      <c r="D5" s="21" t="s">
        <v>45</v>
      </c>
      <c r="E5" s="21" t="s">
        <v>46</v>
      </c>
      <c r="F5" s="21" t="s">
        <v>14</v>
      </c>
      <c r="G5" s="21" t="s">
        <v>47</v>
      </c>
      <c r="H5" s="21" t="s">
        <v>48</v>
      </c>
      <c r="I5" s="21" t="s">
        <v>49</v>
      </c>
      <c r="J5" s="21" t="s">
        <v>50</v>
      </c>
      <c r="K5" s="21" t="s">
        <v>51</v>
      </c>
      <c r="M5" s="21" t="s">
        <v>44</v>
      </c>
      <c r="N5" s="21" t="s">
        <v>13</v>
      </c>
      <c r="O5" s="21" t="s">
        <v>45</v>
      </c>
      <c r="P5" s="21" t="s">
        <v>46</v>
      </c>
      <c r="Q5" s="21" t="s">
        <v>14</v>
      </c>
      <c r="R5" s="21" t="s">
        <v>47</v>
      </c>
      <c r="S5" s="21" t="s">
        <v>48</v>
      </c>
      <c r="T5" s="21" t="s">
        <v>49</v>
      </c>
      <c r="U5" s="21" t="s">
        <v>50</v>
      </c>
      <c r="V5" s="21" t="s">
        <v>51</v>
      </c>
      <c r="W5" s="37" t="s">
        <v>60</v>
      </c>
      <c r="X5" s="53"/>
      <c r="Y5" s="53"/>
      <c r="Z5" s="98" t="s">
        <v>71</v>
      </c>
      <c r="AA5" s="53"/>
      <c r="AB5" s="53"/>
      <c r="AE5" s="21" t="s">
        <v>44</v>
      </c>
      <c r="AV5" s="9" t="s">
        <v>0</v>
      </c>
    </row>
    <row r="6" spans="1:48" ht="16.5" thickBot="1" x14ac:dyDescent="0.3">
      <c r="A6" s="1">
        <v>41276</v>
      </c>
      <c r="B6" s="5">
        <v>511.03</v>
      </c>
      <c r="C6" s="5">
        <v>67.56</v>
      </c>
      <c r="D6" s="2">
        <v>38.130000000000003</v>
      </c>
      <c r="E6" s="2">
        <v>36.36</v>
      </c>
      <c r="F6" s="5">
        <v>19.940000000000001</v>
      </c>
      <c r="G6" s="2">
        <v>259.14999999999998</v>
      </c>
      <c r="H6" s="5">
        <v>160.44</v>
      </c>
      <c r="I6" s="5">
        <v>91.87</v>
      </c>
      <c r="J6" s="5">
        <v>28.76</v>
      </c>
      <c r="K6" s="5">
        <v>369.35</v>
      </c>
      <c r="Z6" s="67">
        <v>1</v>
      </c>
      <c r="AA6" s="54">
        <v>1</v>
      </c>
      <c r="AB6" s="54">
        <f t="shared" ref="AB6:AB13" si="1">+IF(AA6=1,1,AB7+1)</f>
        <v>1</v>
      </c>
      <c r="AC6" s="4">
        <f>+IF(AA6=1,AB7,0)</f>
        <v>1</v>
      </c>
      <c r="AE6" s="5">
        <v>511.03</v>
      </c>
      <c r="AF6" s="61" t="b">
        <f ca="1">+AE7/AE6=AG6</f>
        <v>1</v>
      </c>
      <c r="AG6" s="84">
        <f t="shared" ref="AG6:AQ13" ca="1" si="2">+IF($AC6&gt;0,PRODUCT(OFFSET(M7,0,0,$AC6,1)),"")</f>
        <v>0.98728059018061565</v>
      </c>
      <c r="AH6" s="84">
        <f t="shared" ca="1" si="2"/>
        <v>1.0099171107164002</v>
      </c>
      <c r="AI6" s="84">
        <f t="shared" ca="1" si="2"/>
        <v>0.99895095725150806</v>
      </c>
      <c r="AJ6" s="84">
        <f t="shared" ca="1" si="2"/>
        <v>1.0121012101210121</v>
      </c>
      <c r="AK6" s="84">
        <f t="shared" ca="1" si="2"/>
        <v>0.92728184553660964</v>
      </c>
      <c r="AL6" s="84">
        <f t="shared" ca="1" si="2"/>
        <v>1.0339185799729886</v>
      </c>
      <c r="AM6" s="84">
        <f t="shared" ca="1" si="2"/>
        <v>1.0038643729743206</v>
      </c>
      <c r="AN6" s="84">
        <f t="shared" ca="1" si="2"/>
        <v>1.0028300859910741</v>
      </c>
      <c r="AO6" s="84">
        <f t="shared" ca="1" si="2"/>
        <v>1.1029207232267038</v>
      </c>
      <c r="AP6" s="84">
        <f t="shared" ca="1" si="2"/>
        <v>1.0027616082306754</v>
      </c>
      <c r="AQ6" s="84">
        <f t="shared" ca="1" si="2"/>
        <v>1</v>
      </c>
      <c r="AR6" s="85"/>
      <c r="AS6" s="92">
        <f t="shared" ref="AS6:AS13" ca="1" si="3">+IF($AC6&gt;0,MAX(AG6:AQ6),"")</f>
        <v>1.1029207232267038</v>
      </c>
      <c r="AT6" s="4" t="str">
        <f ca="1">+IF($AC6&gt;0,HLOOKUP(AS6,$AG6:$AQ$59,AU6,0),"")</f>
        <v>FB</v>
      </c>
      <c r="AU6">
        <v>54</v>
      </c>
      <c r="AV6" s="1">
        <v>41276</v>
      </c>
    </row>
    <row r="7" spans="1:48" x14ac:dyDescent="0.25">
      <c r="A7" s="1">
        <v>41281</v>
      </c>
      <c r="B7" s="5">
        <v>504.53</v>
      </c>
      <c r="C7" s="5">
        <v>68.23</v>
      </c>
      <c r="D7" s="2">
        <v>38.090000000000003</v>
      </c>
      <c r="E7" s="2">
        <v>36.799999999999997</v>
      </c>
      <c r="F7" s="5">
        <v>18.489999999999998</v>
      </c>
      <c r="G7" s="2">
        <v>267.94</v>
      </c>
      <c r="H7" s="5">
        <v>161.06</v>
      </c>
      <c r="I7" s="5">
        <v>92.13</v>
      </c>
      <c r="J7" s="5">
        <v>31.72</v>
      </c>
      <c r="K7" s="5">
        <v>370.37</v>
      </c>
      <c r="M7" s="36">
        <f>+B7/B6</f>
        <v>0.98728059018061565</v>
      </c>
      <c r="N7" s="36">
        <f t="shared" ref="N7:N13" si="4">+C7/C6</f>
        <v>1.0099171107164002</v>
      </c>
      <c r="O7" s="39">
        <f t="shared" ref="O7:O13" si="5">+D7/D6</f>
        <v>0.99895095725150806</v>
      </c>
      <c r="P7" s="40">
        <f t="shared" ref="P7:P13" si="6">+E7/E6</f>
        <v>1.0121012101210121</v>
      </c>
      <c r="Q7" s="40">
        <f t="shared" ref="Q7:Q13" si="7">+F7/F6</f>
        <v>0.92728184553660964</v>
      </c>
      <c r="R7" s="40">
        <f t="shared" ref="R7:R13" si="8">+G7/G6</f>
        <v>1.0339185799729886</v>
      </c>
      <c r="S7" s="40">
        <f t="shared" ref="S7:S13" si="9">+H7/H6</f>
        <v>1.0038643729743206</v>
      </c>
      <c r="T7" s="40">
        <f t="shared" ref="T7:T13" si="10">+I7/I6</f>
        <v>1.0028300859910741</v>
      </c>
      <c r="U7" s="40">
        <f t="shared" ref="U7:U13" si="11">+J7/J6</f>
        <v>1.1029207232267038</v>
      </c>
      <c r="V7" s="41">
        <f t="shared" ref="V7:V13" si="12">+K7/K6</f>
        <v>1.0027616082306754</v>
      </c>
      <c r="W7" s="39">
        <v>1</v>
      </c>
      <c r="X7" s="78"/>
      <c r="Y7" s="79">
        <v>1</v>
      </c>
      <c r="Z7" s="69">
        <v>2</v>
      </c>
      <c r="AA7" s="62">
        <f>+IFERROR(VLOOKUP(Z7,$AC$68:$AD$77,2,0),0)</f>
        <v>1</v>
      </c>
      <c r="AB7" s="54">
        <f t="shared" si="1"/>
        <v>1</v>
      </c>
      <c r="AC7" s="4">
        <f t="shared" ref="AC7:AC13" si="13">+IF(AA7=1,AB8,0)</f>
        <v>1</v>
      </c>
      <c r="AD7" s="48"/>
      <c r="AE7" s="5">
        <v>504.53</v>
      </c>
      <c r="AF7" s="61" t="b">
        <f t="shared" ref="AF7:AF13" ca="1" si="14">+AE8/AE7=AG7</f>
        <v>1</v>
      </c>
      <c r="AG7" s="84">
        <f t="shared" ca="1" si="2"/>
        <v>0.96099339979783172</v>
      </c>
      <c r="AH7" s="84">
        <f t="shared" ca="1" si="2"/>
        <v>1.003370951194489</v>
      </c>
      <c r="AI7" s="84">
        <f t="shared" ca="1" si="2"/>
        <v>0.99711210291415053</v>
      </c>
      <c r="AJ7" s="84">
        <f t="shared" ca="1" si="2"/>
        <v>1.0190217391304348</v>
      </c>
      <c r="AK7" s="84">
        <f t="shared" ca="1" si="2"/>
        <v>1.1087074094104923</v>
      </c>
      <c r="AL7" s="84">
        <f t="shared" ca="1" si="2"/>
        <v>1.015600507576323</v>
      </c>
      <c r="AM7" s="84">
        <f t="shared" ca="1" si="2"/>
        <v>1.012603998509872</v>
      </c>
      <c r="AN7" s="84">
        <f t="shared" ca="1" si="2"/>
        <v>1.0255074351459894</v>
      </c>
      <c r="AO7" s="84">
        <f t="shared" ca="1" si="2"/>
        <v>0.93505674653215642</v>
      </c>
      <c r="AP7" s="84">
        <f t="shared" ca="1" si="2"/>
        <v>0.95204795204795212</v>
      </c>
      <c r="AQ7" s="84">
        <f t="shared" ca="1" si="2"/>
        <v>1</v>
      </c>
      <c r="AR7" s="85"/>
      <c r="AS7" s="92">
        <f t="shared" ca="1" si="3"/>
        <v>1.1087074094104923</v>
      </c>
      <c r="AT7" s="4" t="str">
        <f ca="1">+IF($AC7&gt;0,HLOOKUP(AS7,$AG7:$AQ$59,AU7,0),"")</f>
        <v>AEO</v>
      </c>
      <c r="AU7">
        <v>53</v>
      </c>
      <c r="AV7" s="1">
        <v>41281</v>
      </c>
    </row>
    <row r="8" spans="1:48" x14ac:dyDescent="0.25">
      <c r="A8" s="1">
        <v>41288</v>
      </c>
      <c r="B8" s="5">
        <v>484.85</v>
      </c>
      <c r="C8" s="5">
        <v>68.459999999999994</v>
      </c>
      <c r="D8" s="2">
        <v>37.979999999999997</v>
      </c>
      <c r="E8" s="2">
        <v>37.5</v>
      </c>
      <c r="F8" s="5">
        <v>20.5</v>
      </c>
      <c r="G8" s="2">
        <v>272.12</v>
      </c>
      <c r="H8" s="5">
        <v>163.09</v>
      </c>
      <c r="I8" s="5">
        <v>94.48</v>
      </c>
      <c r="J8" s="5">
        <v>29.66</v>
      </c>
      <c r="K8" s="5">
        <v>352.61</v>
      </c>
      <c r="M8" s="36">
        <f t="shared" ref="M8:M13" si="15">+B8/B7</f>
        <v>0.96099339979783172</v>
      </c>
      <c r="N8" s="36">
        <f t="shared" si="4"/>
        <v>1.003370951194489</v>
      </c>
      <c r="O8" s="42">
        <f t="shared" si="5"/>
        <v>0.99711210291415053</v>
      </c>
      <c r="P8" s="43">
        <f t="shared" si="6"/>
        <v>1.0190217391304348</v>
      </c>
      <c r="Q8" s="43">
        <f t="shared" si="7"/>
        <v>1.1087074094104923</v>
      </c>
      <c r="R8" s="43">
        <f t="shared" si="8"/>
        <v>1.015600507576323</v>
      </c>
      <c r="S8" s="43">
        <f t="shared" si="9"/>
        <v>1.012603998509872</v>
      </c>
      <c r="T8" s="43">
        <f t="shared" si="10"/>
        <v>1.0255074351459894</v>
      </c>
      <c r="U8" s="43">
        <f t="shared" si="11"/>
        <v>0.93505674653215642</v>
      </c>
      <c r="V8" s="44">
        <f t="shared" si="12"/>
        <v>0.95204795204795212</v>
      </c>
      <c r="W8" s="42">
        <v>1</v>
      </c>
      <c r="X8" s="80"/>
      <c r="Y8" s="81">
        <v>2</v>
      </c>
      <c r="Z8" s="69">
        <v>3</v>
      </c>
      <c r="AA8" s="63">
        <f t="shared" ref="AA8:AA57" si="16">+IFERROR(VLOOKUP(Z8,$AC$68:$AD$77,2,0),0)</f>
        <v>1</v>
      </c>
      <c r="AB8" s="54">
        <f t="shared" si="1"/>
        <v>1</v>
      </c>
      <c r="AC8" s="4">
        <f t="shared" si="13"/>
        <v>5</v>
      </c>
      <c r="AD8" s="50"/>
      <c r="AE8" s="5">
        <v>484.85</v>
      </c>
      <c r="AF8" s="61" t="b">
        <f t="shared" ca="1" si="14"/>
        <v>0</v>
      </c>
      <c r="AG8" s="84">
        <f t="shared" ca="1" si="2"/>
        <v>0.90685779106940279</v>
      </c>
      <c r="AH8" s="84">
        <f t="shared" ca="1" si="2"/>
        <v>1.0669003797838155</v>
      </c>
      <c r="AI8" s="84">
        <f t="shared" ca="1" si="2"/>
        <v>1.0150078988941547</v>
      </c>
      <c r="AJ8" s="84">
        <f t="shared" ca="1" si="2"/>
        <v>1.0109333333333335</v>
      </c>
      <c r="AK8" s="84">
        <f t="shared" ca="1" si="2"/>
        <v>0.9721951219512196</v>
      </c>
      <c r="AL8" s="84">
        <f t="shared" ca="1" si="2"/>
        <v>0.97537850948111127</v>
      </c>
      <c r="AM8" s="84">
        <f t="shared" ca="1" si="2"/>
        <v>0.93794837206450421</v>
      </c>
      <c r="AN8" s="84">
        <f t="shared" ca="1" si="2"/>
        <v>0.93765876375952584</v>
      </c>
      <c r="AO8" s="84">
        <f t="shared" ca="1" si="2"/>
        <v>0.91469993256911664</v>
      </c>
      <c r="AP8" s="84">
        <f t="shared" ca="1" si="2"/>
        <v>1.1351351351351353</v>
      </c>
      <c r="AQ8" s="84">
        <f t="shared" ca="1" si="2"/>
        <v>1</v>
      </c>
      <c r="AR8" s="85"/>
      <c r="AS8" s="92">
        <f t="shared" ca="1" si="3"/>
        <v>1.1351351351351353</v>
      </c>
      <c r="AT8" s="4" t="str">
        <f ca="1">+IF($AC8&gt;0,HLOOKUP(AS8,$AG8:$AQ$59,AU8,0),"")</f>
        <v>GOOGL</v>
      </c>
      <c r="AU8">
        <v>52</v>
      </c>
      <c r="AV8" s="1">
        <v>41288</v>
      </c>
    </row>
    <row r="9" spans="1:48" x14ac:dyDescent="0.25">
      <c r="A9" s="1">
        <v>41296</v>
      </c>
      <c r="B9" s="5">
        <v>426.55</v>
      </c>
      <c r="C9" s="5">
        <v>70.510000000000005</v>
      </c>
      <c r="D9" s="2">
        <v>38.32</v>
      </c>
      <c r="E9" s="2">
        <v>38.99</v>
      </c>
      <c r="F9" s="5">
        <v>19.850000000000001</v>
      </c>
      <c r="G9" s="2">
        <v>283.99</v>
      </c>
      <c r="H9" s="5">
        <v>160.65</v>
      </c>
      <c r="I9" s="5">
        <v>92.5</v>
      </c>
      <c r="J9" s="5">
        <v>31.54</v>
      </c>
      <c r="K9" s="5">
        <v>377.21</v>
      </c>
      <c r="M9" s="36">
        <f t="shared" si="15"/>
        <v>0.87975662576054448</v>
      </c>
      <c r="N9" s="36">
        <f t="shared" si="4"/>
        <v>1.0299444931346773</v>
      </c>
      <c r="O9" s="42">
        <f t="shared" si="5"/>
        <v>1.0089520800421274</v>
      </c>
      <c r="P9" s="43">
        <f t="shared" si="6"/>
        <v>1.0397333333333334</v>
      </c>
      <c r="Q9" s="43">
        <f t="shared" si="7"/>
        <v>0.96829268292682935</v>
      </c>
      <c r="R9" s="43">
        <f t="shared" si="8"/>
        <v>1.043620461561076</v>
      </c>
      <c r="S9" s="43">
        <f t="shared" si="9"/>
        <v>0.98503893555705435</v>
      </c>
      <c r="T9" s="43">
        <f t="shared" si="10"/>
        <v>0.97904318374259103</v>
      </c>
      <c r="U9" s="43">
        <f t="shared" si="11"/>
        <v>1.0633850303438974</v>
      </c>
      <c r="V9" s="44">
        <f t="shared" si="12"/>
        <v>1.069765463259692</v>
      </c>
      <c r="W9" s="42">
        <v>1</v>
      </c>
      <c r="X9" s="80"/>
      <c r="Y9" s="81">
        <v>3</v>
      </c>
      <c r="Z9" s="75">
        <v>4</v>
      </c>
      <c r="AA9" s="63">
        <f t="shared" si="16"/>
        <v>0</v>
      </c>
      <c r="AB9" s="54">
        <f t="shared" si="1"/>
        <v>5</v>
      </c>
      <c r="AC9" s="4">
        <f t="shared" si="13"/>
        <v>0</v>
      </c>
      <c r="AD9" s="50"/>
      <c r="AE9" s="5">
        <v>426.55</v>
      </c>
      <c r="AF9" s="61" t="b">
        <f t="shared" ca="1" si="14"/>
        <v>0</v>
      </c>
      <c r="AG9" s="84" t="str">
        <f t="shared" ca="1" si="2"/>
        <v/>
      </c>
      <c r="AH9" s="84" t="str">
        <f t="shared" ca="1" si="2"/>
        <v/>
      </c>
      <c r="AI9" s="84" t="str">
        <f t="shared" ca="1" si="2"/>
        <v/>
      </c>
      <c r="AJ9" s="84" t="str">
        <f t="shared" ca="1" si="2"/>
        <v/>
      </c>
      <c r="AK9" s="84" t="str">
        <f t="shared" ca="1" si="2"/>
        <v/>
      </c>
      <c r="AL9" s="84" t="str">
        <f t="shared" ca="1" si="2"/>
        <v/>
      </c>
      <c r="AM9" s="84" t="str">
        <f t="shared" ca="1" si="2"/>
        <v/>
      </c>
      <c r="AN9" s="84" t="str">
        <f t="shared" ca="1" si="2"/>
        <v/>
      </c>
      <c r="AO9" s="84" t="str">
        <f t="shared" ca="1" si="2"/>
        <v/>
      </c>
      <c r="AP9" s="84" t="str">
        <f t="shared" ca="1" si="2"/>
        <v/>
      </c>
      <c r="AQ9" s="84" t="str">
        <f t="shared" ca="1" si="2"/>
        <v/>
      </c>
      <c r="AR9" s="85"/>
      <c r="AS9" s="86" t="str">
        <f t="shared" si="3"/>
        <v/>
      </c>
      <c r="AT9" t="str">
        <f>+IF($AC9&gt;0,HLOOKUP(AS9,$AG9:$AQ$59,AU9,0),"")</f>
        <v/>
      </c>
      <c r="AU9">
        <v>51</v>
      </c>
      <c r="AV9" s="1">
        <v>41296</v>
      </c>
    </row>
    <row r="10" spans="1:48" ht="16.5" thickBot="1" x14ac:dyDescent="0.3">
      <c r="A10" s="1">
        <v>41302</v>
      </c>
      <c r="B10" s="5">
        <v>439.87</v>
      </c>
      <c r="C10" s="5">
        <v>72.06</v>
      </c>
      <c r="D10" s="2">
        <v>38.340000000000003</v>
      </c>
      <c r="E10" s="2">
        <v>38.94</v>
      </c>
      <c r="F10" s="5">
        <v>19.5</v>
      </c>
      <c r="G10" s="2">
        <v>265</v>
      </c>
      <c r="H10" s="5">
        <v>161.44999999999999</v>
      </c>
      <c r="I10" s="5">
        <v>96.29</v>
      </c>
      <c r="J10" s="5">
        <v>29.73</v>
      </c>
      <c r="K10" s="5">
        <v>388.19</v>
      </c>
      <c r="M10" s="36">
        <f t="shared" si="15"/>
        <v>1.0312272887117571</v>
      </c>
      <c r="N10" s="36">
        <f t="shared" si="4"/>
        <v>1.0219826974897177</v>
      </c>
      <c r="O10" s="45">
        <f t="shared" si="5"/>
        <v>1.0005219206680585</v>
      </c>
      <c r="P10" s="46">
        <f t="shared" si="6"/>
        <v>0.99871761990253904</v>
      </c>
      <c r="Q10" s="46">
        <f t="shared" si="7"/>
        <v>0.98236775818639788</v>
      </c>
      <c r="R10" s="46">
        <f t="shared" si="8"/>
        <v>0.93313144829043271</v>
      </c>
      <c r="S10" s="46">
        <f t="shared" si="9"/>
        <v>1.0049797696856519</v>
      </c>
      <c r="T10" s="46">
        <f t="shared" si="10"/>
        <v>1.0409729729729731</v>
      </c>
      <c r="U10" s="46">
        <f t="shared" si="11"/>
        <v>0.94261255548509837</v>
      </c>
      <c r="V10" s="47">
        <f t="shared" si="12"/>
        <v>1.0291084541767186</v>
      </c>
      <c r="W10" s="45">
        <v>1</v>
      </c>
      <c r="X10" s="80" t="s">
        <v>62</v>
      </c>
      <c r="Y10" s="81">
        <v>4</v>
      </c>
      <c r="Z10" s="69">
        <v>5</v>
      </c>
      <c r="AA10" s="63">
        <f t="shared" si="16"/>
        <v>0</v>
      </c>
      <c r="AB10" s="54">
        <f t="shared" si="1"/>
        <v>4</v>
      </c>
      <c r="AC10" s="4">
        <f t="shared" si="13"/>
        <v>0</v>
      </c>
      <c r="AD10" s="52"/>
      <c r="AE10" s="5">
        <v>439.87</v>
      </c>
      <c r="AF10" s="61" t="b">
        <f t="shared" ca="1" si="14"/>
        <v>0</v>
      </c>
      <c r="AG10" s="84" t="str">
        <f t="shared" ca="1" si="2"/>
        <v/>
      </c>
      <c r="AH10" s="84" t="str">
        <f t="shared" ca="1" si="2"/>
        <v/>
      </c>
      <c r="AI10" s="84" t="str">
        <f t="shared" ca="1" si="2"/>
        <v/>
      </c>
      <c r="AJ10" s="84" t="str">
        <f t="shared" ca="1" si="2"/>
        <v/>
      </c>
      <c r="AK10" s="84" t="str">
        <f t="shared" ca="1" si="2"/>
        <v/>
      </c>
      <c r="AL10" s="84" t="str">
        <f t="shared" ca="1" si="2"/>
        <v/>
      </c>
      <c r="AM10" s="84" t="str">
        <f t="shared" ca="1" si="2"/>
        <v/>
      </c>
      <c r="AN10" s="84" t="str">
        <f t="shared" ca="1" si="2"/>
        <v/>
      </c>
      <c r="AO10" s="84" t="str">
        <f t="shared" ca="1" si="2"/>
        <v/>
      </c>
      <c r="AP10" s="84" t="str">
        <f t="shared" ca="1" si="2"/>
        <v/>
      </c>
      <c r="AQ10" s="84" t="str">
        <f t="shared" ca="1" si="2"/>
        <v/>
      </c>
      <c r="AR10" s="85"/>
      <c r="AS10" s="86" t="str">
        <f t="shared" si="3"/>
        <v/>
      </c>
      <c r="AT10" t="str">
        <f>+IF($AC10&gt;0,HLOOKUP(AS10,$AG10:$AQ$59,AU10,0),"")</f>
        <v/>
      </c>
      <c r="AU10">
        <v>50</v>
      </c>
      <c r="AV10" s="1">
        <v>41302</v>
      </c>
    </row>
    <row r="11" spans="1:48" x14ac:dyDescent="0.25">
      <c r="A11" s="1">
        <v>41309</v>
      </c>
      <c r="B11" s="5">
        <v>463.27</v>
      </c>
      <c r="C11" s="5">
        <v>71.58</v>
      </c>
      <c r="D11" s="2">
        <v>39.119999999999997</v>
      </c>
      <c r="E11" s="2">
        <v>38.89</v>
      </c>
      <c r="F11" s="5">
        <v>19.649999999999999</v>
      </c>
      <c r="G11" s="2">
        <v>261.95</v>
      </c>
      <c r="H11" s="5">
        <v>161.57</v>
      </c>
      <c r="I11" s="5">
        <v>93.73</v>
      </c>
      <c r="J11" s="5">
        <v>28.55</v>
      </c>
      <c r="K11" s="5">
        <v>393.08</v>
      </c>
      <c r="M11" s="36">
        <f t="shared" si="15"/>
        <v>1.0531975356355285</v>
      </c>
      <c r="N11" s="36">
        <f t="shared" si="4"/>
        <v>0.99333888426311401</v>
      </c>
      <c r="O11" s="39">
        <f t="shared" si="5"/>
        <v>1.0203442879499216</v>
      </c>
      <c r="P11" s="40">
        <f t="shared" si="6"/>
        <v>0.9987159732922446</v>
      </c>
      <c r="Q11" s="40">
        <f t="shared" si="7"/>
        <v>1.0076923076923077</v>
      </c>
      <c r="R11" s="40">
        <f t="shared" si="8"/>
        <v>0.98849056603773577</v>
      </c>
      <c r="S11" s="40">
        <f t="shared" si="9"/>
        <v>1.0007432641684733</v>
      </c>
      <c r="T11" s="40">
        <f t="shared" si="10"/>
        <v>0.97341364627687188</v>
      </c>
      <c r="U11" s="40">
        <f t="shared" si="11"/>
        <v>0.96030945173225701</v>
      </c>
      <c r="V11" s="41">
        <f t="shared" si="12"/>
        <v>1.0125969241866095</v>
      </c>
      <c r="W11" s="39">
        <v>1</v>
      </c>
      <c r="X11" s="80"/>
      <c r="Y11" s="81">
        <v>5</v>
      </c>
      <c r="Z11" s="69">
        <v>6</v>
      </c>
      <c r="AA11" s="63">
        <f t="shared" si="16"/>
        <v>0</v>
      </c>
      <c r="AB11" s="54">
        <f t="shared" si="1"/>
        <v>3</v>
      </c>
      <c r="AC11" s="4">
        <f t="shared" si="13"/>
        <v>0</v>
      </c>
      <c r="AD11" s="48"/>
      <c r="AE11" s="5">
        <v>463.27</v>
      </c>
      <c r="AF11" s="61" t="b">
        <f t="shared" ca="1" si="14"/>
        <v>0</v>
      </c>
      <c r="AG11" s="84" t="str">
        <f t="shared" ca="1" si="2"/>
        <v/>
      </c>
      <c r="AH11" s="84" t="str">
        <f t="shared" ca="1" si="2"/>
        <v/>
      </c>
      <c r="AI11" s="84" t="str">
        <f t="shared" ca="1" si="2"/>
        <v/>
      </c>
      <c r="AJ11" s="84" t="str">
        <f t="shared" ca="1" si="2"/>
        <v/>
      </c>
      <c r="AK11" s="84" t="str">
        <f t="shared" ca="1" si="2"/>
        <v/>
      </c>
      <c r="AL11" s="84" t="str">
        <f t="shared" ca="1" si="2"/>
        <v/>
      </c>
      <c r="AM11" s="84" t="str">
        <f t="shared" ca="1" si="2"/>
        <v/>
      </c>
      <c r="AN11" s="84" t="str">
        <f t="shared" ca="1" si="2"/>
        <v/>
      </c>
      <c r="AO11" s="84" t="str">
        <f t="shared" ca="1" si="2"/>
        <v/>
      </c>
      <c r="AP11" s="84" t="str">
        <f t="shared" ca="1" si="2"/>
        <v/>
      </c>
      <c r="AQ11" s="84" t="str">
        <f t="shared" ca="1" si="2"/>
        <v/>
      </c>
      <c r="AR11" s="85"/>
      <c r="AS11" s="86" t="str">
        <f t="shared" si="3"/>
        <v/>
      </c>
      <c r="AT11" t="str">
        <f>+IF($AC11&gt;0,HLOOKUP(AS11,$AG11:$AQ$59,AU11,0),"")</f>
        <v/>
      </c>
      <c r="AU11">
        <v>49</v>
      </c>
      <c r="AV11" s="1">
        <v>41309</v>
      </c>
    </row>
    <row r="12" spans="1:48" x14ac:dyDescent="0.25">
      <c r="A12" s="1">
        <v>41316</v>
      </c>
      <c r="B12" s="5">
        <v>448.81</v>
      </c>
      <c r="C12" s="5">
        <v>72.41</v>
      </c>
      <c r="D12" s="2">
        <v>38.630000000000003</v>
      </c>
      <c r="E12" s="2">
        <v>39</v>
      </c>
      <c r="F12" s="5">
        <v>19.739999999999998</v>
      </c>
      <c r="G12" s="2">
        <v>265.08999999999997</v>
      </c>
      <c r="H12" s="5">
        <v>155.76</v>
      </c>
      <c r="I12" s="5">
        <v>92.53</v>
      </c>
      <c r="J12" s="5">
        <v>28.32</v>
      </c>
      <c r="K12" s="5">
        <v>396.84</v>
      </c>
      <c r="M12" s="36">
        <f t="shared" si="15"/>
        <v>0.96878710039501803</v>
      </c>
      <c r="N12" s="36">
        <f t="shared" si="4"/>
        <v>1.0115954177144453</v>
      </c>
      <c r="O12" s="42">
        <f t="shared" si="5"/>
        <v>0.98747443762781195</v>
      </c>
      <c r="P12" s="43">
        <f t="shared" si="6"/>
        <v>1.0028284906145539</v>
      </c>
      <c r="Q12" s="43">
        <f t="shared" si="7"/>
        <v>1.0045801526717557</v>
      </c>
      <c r="R12" s="43">
        <f t="shared" si="8"/>
        <v>1.0119870204237449</v>
      </c>
      <c r="S12" s="43">
        <f t="shared" si="9"/>
        <v>0.96404035402611865</v>
      </c>
      <c r="T12" s="43">
        <f t="shared" si="10"/>
        <v>0.98719726875066682</v>
      </c>
      <c r="U12" s="43">
        <f t="shared" si="11"/>
        <v>0.99194395796847634</v>
      </c>
      <c r="V12" s="44">
        <f t="shared" si="12"/>
        <v>1.0095654828533631</v>
      </c>
      <c r="W12" s="42">
        <v>1</v>
      </c>
      <c r="X12" s="80"/>
      <c r="Y12" s="81">
        <v>6</v>
      </c>
      <c r="Z12" s="75">
        <v>7</v>
      </c>
      <c r="AA12" s="63">
        <f t="shared" si="16"/>
        <v>0</v>
      </c>
      <c r="AB12" s="54">
        <f t="shared" si="1"/>
        <v>2</v>
      </c>
      <c r="AC12" s="4">
        <f t="shared" si="13"/>
        <v>0</v>
      </c>
      <c r="AD12" s="50"/>
      <c r="AE12" s="5">
        <v>448.81</v>
      </c>
      <c r="AF12" s="61" t="b">
        <f t="shared" ca="1" si="14"/>
        <v>0</v>
      </c>
      <c r="AG12" s="84" t="str">
        <f t="shared" ca="1" si="2"/>
        <v/>
      </c>
      <c r="AH12" s="84" t="str">
        <f t="shared" ca="1" si="2"/>
        <v/>
      </c>
      <c r="AI12" s="84" t="str">
        <f t="shared" ca="1" si="2"/>
        <v/>
      </c>
      <c r="AJ12" s="84" t="str">
        <f t="shared" ca="1" si="2"/>
        <v/>
      </c>
      <c r="AK12" s="84" t="str">
        <f t="shared" ca="1" si="2"/>
        <v/>
      </c>
      <c r="AL12" s="84" t="str">
        <f t="shared" ca="1" si="2"/>
        <v/>
      </c>
      <c r="AM12" s="84" t="str">
        <f t="shared" ca="1" si="2"/>
        <v/>
      </c>
      <c r="AN12" s="84" t="str">
        <f t="shared" ca="1" si="2"/>
        <v/>
      </c>
      <c r="AO12" s="84" t="str">
        <f t="shared" ca="1" si="2"/>
        <v/>
      </c>
      <c r="AP12" s="84" t="str">
        <f t="shared" ca="1" si="2"/>
        <v/>
      </c>
      <c r="AQ12" s="84" t="str">
        <f t="shared" ca="1" si="2"/>
        <v/>
      </c>
      <c r="AR12" s="85"/>
      <c r="AS12" s="86" t="str">
        <f t="shared" si="3"/>
        <v/>
      </c>
      <c r="AT12" t="str">
        <f>+IF($AC12&gt;0,HLOOKUP(AS12,$AG12:$AQ$59,AU12,0),"")</f>
        <v/>
      </c>
      <c r="AU12">
        <v>48</v>
      </c>
      <c r="AV12" s="1">
        <v>41316</v>
      </c>
    </row>
    <row r="13" spans="1:48" x14ac:dyDescent="0.25">
      <c r="A13" s="1">
        <v>41324</v>
      </c>
      <c r="B13" s="5">
        <v>439.69</v>
      </c>
      <c r="C13" s="5">
        <v>73.040000000000006</v>
      </c>
      <c r="D13" s="2">
        <v>38.549999999999997</v>
      </c>
      <c r="E13" s="2">
        <v>37.909999999999997</v>
      </c>
      <c r="F13" s="5">
        <v>19.93</v>
      </c>
      <c r="G13" s="2">
        <v>265.42</v>
      </c>
      <c r="H13" s="5">
        <v>152.97</v>
      </c>
      <c r="I13" s="5">
        <v>88.59</v>
      </c>
      <c r="J13" s="5">
        <v>27.13</v>
      </c>
      <c r="K13" s="5">
        <v>400.26</v>
      </c>
      <c r="M13" s="36">
        <f t="shared" si="15"/>
        <v>0.9796795971569261</v>
      </c>
      <c r="N13" s="36">
        <f t="shared" si="4"/>
        <v>1.0087004557381578</v>
      </c>
      <c r="O13" s="42">
        <f t="shared" si="5"/>
        <v>0.99792907067046321</v>
      </c>
      <c r="P13" s="43">
        <f t="shared" si="6"/>
        <v>0.972051282051282</v>
      </c>
      <c r="Q13" s="43">
        <f t="shared" si="7"/>
        <v>1.0096251266464034</v>
      </c>
      <c r="R13" s="43">
        <f t="shared" si="8"/>
        <v>1.0012448602361463</v>
      </c>
      <c r="S13" s="43">
        <f t="shared" si="9"/>
        <v>0.98208782742681056</v>
      </c>
      <c r="T13" s="43">
        <f t="shared" si="10"/>
        <v>0.9574192153896034</v>
      </c>
      <c r="U13" s="43">
        <f t="shared" si="11"/>
        <v>0.95798022598870047</v>
      </c>
      <c r="V13" s="44">
        <f t="shared" si="12"/>
        <v>1.008618082854551</v>
      </c>
      <c r="W13" s="42">
        <v>1</v>
      </c>
      <c r="X13" s="80"/>
      <c r="Y13" s="81">
        <v>7</v>
      </c>
      <c r="Z13" s="69">
        <v>8</v>
      </c>
      <c r="AA13" s="63">
        <f t="shared" si="16"/>
        <v>1</v>
      </c>
      <c r="AB13" s="54">
        <f t="shared" si="1"/>
        <v>1</v>
      </c>
      <c r="AC13" s="4">
        <f t="shared" si="13"/>
        <v>8</v>
      </c>
      <c r="AD13" s="50"/>
      <c r="AE13" s="5">
        <v>439.69</v>
      </c>
      <c r="AF13" s="61" t="b">
        <f t="shared" ca="1" si="14"/>
        <v>0</v>
      </c>
      <c r="AG13" s="84">
        <f t="shared" ca="1" si="2"/>
        <v>0.8662921603857261</v>
      </c>
      <c r="AH13" s="84">
        <f t="shared" ca="1" si="2"/>
        <v>1.0098576122672507</v>
      </c>
      <c r="AI13" s="84">
        <f t="shared" ca="1" si="2"/>
        <v>1.1605706874189363</v>
      </c>
      <c r="AJ13" s="84">
        <f t="shared" ca="1" si="2"/>
        <v>0.952782906884727</v>
      </c>
      <c r="AK13" s="84">
        <f t="shared" ca="1" si="2"/>
        <v>0.90215755143000487</v>
      </c>
      <c r="AL13" s="84">
        <f t="shared" ca="1" si="2"/>
        <v>0.98078517067289595</v>
      </c>
      <c r="AM13" s="84">
        <f t="shared" ca="1" si="2"/>
        <v>0.8855984833627506</v>
      </c>
      <c r="AN13" s="84">
        <f t="shared" ca="1" si="2"/>
        <v>0.88429845355006209</v>
      </c>
      <c r="AO13" s="84">
        <f t="shared" ca="1" si="2"/>
        <v>0.94839660892001487</v>
      </c>
      <c r="AP13" s="84">
        <f t="shared" ca="1" si="2"/>
        <v>1.0001998700844448</v>
      </c>
      <c r="AQ13" s="84">
        <f t="shared" ca="1" si="2"/>
        <v>1</v>
      </c>
      <c r="AR13" s="85"/>
      <c r="AS13" s="92">
        <f t="shared" ca="1" si="3"/>
        <v>1.1605706874189363</v>
      </c>
      <c r="AT13" s="4" t="str">
        <f ca="1">+IF($AC13&gt;0,HLOOKUP(AS13,$AG13:$AQ$59,AU13,0),"")</f>
        <v>ADBE</v>
      </c>
      <c r="AU13">
        <v>47</v>
      </c>
      <c r="AV13" s="1">
        <v>41324</v>
      </c>
    </row>
    <row r="14" spans="1:48" ht="16.5" thickBot="1" x14ac:dyDescent="0.3">
      <c r="A14" s="1">
        <v>41330</v>
      </c>
      <c r="B14" s="5">
        <v>419.86</v>
      </c>
      <c r="C14" s="5">
        <v>73.06</v>
      </c>
      <c r="D14" s="2">
        <v>39.83</v>
      </c>
      <c r="E14" s="2">
        <v>37.36</v>
      </c>
      <c r="F14" s="5">
        <v>20.07</v>
      </c>
      <c r="G14" s="2">
        <v>265.74</v>
      </c>
      <c r="H14" s="5">
        <v>152.44</v>
      </c>
      <c r="I14" s="5">
        <v>88.42</v>
      </c>
      <c r="J14" s="5">
        <v>27.78</v>
      </c>
      <c r="K14" s="5">
        <v>403.5</v>
      </c>
      <c r="M14" s="36">
        <f t="shared" ref="M14:M56" si="17">+B14/B13</f>
        <v>0.95490004321226318</v>
      </c>
      <c r="N14" s="36">
        <f t="shared" ref="N14:N56" si="18">+C14/C13</f>
        <v>1.000273822562979</v>
      </c>
      <c r="O14" s="42">
        <f t="shared" ref="O14:O56" si="19">+D14/D13</f>
        <v>1.0332036316472115</v>
      </c>
      <c r="P14" s="43">
        <f t="shared" ref="P14:P56" si="20">+E14/E13</f>
        <v>0.98549195462938544</v>
      </c>
      <c r="Q14" s="43">
        <f t="shared" ref="Q14:Q56" si="21">+F14/F13</f>
        <v>1.0070245860511791</v>
      </c>
      <c r="R14" s="43">
        <f t="shared" ref="R14:R56" si="22">+G14/G13</f>
        <v>1.001205636349936</v>
      </c>
      <c r="S14" s="43">
        <f t="shared" ref="S14:S56" si="23">+H14/H13</f>
        <v>0.99653526835327189</v>
      </c>
      <c r="T14" s="43">
        <f t="shared" ref="T14:T56" si="24">+I14/I13</f>
        <v>0.99808104752229365</v>
      </c>
      <c r="U14" s="43">
        <f t="shared" ref="U14:U56" si="25">+J14/J13</f>
        <v>1.0239587172871361</v>
      </c>
      <c r="V14" s="44">
        <f t="shared" ref="V14:V56" si="26">+K14/K13</f>
        <v>1.0080947384200269</v>
      </c>
      <c r="W14" s="42">
        <v>1</v>
      </c>
      <c r="X14" s="82"/>
      <c r="Y14" s="83">
        <v>8</v>
      </c>
      <c r="Z14" s="69">
        <v>9</v>
      </c>
      <c r="AA14" s="63">
        <f t="shared" si="16"/>
        <v>0</v>
      </c>
      <c r="AB14" s="54">
        <f t="shared" ref="AB14:AB56" si="27">+IF(AA14=1,1,AB15+1)</f>
        <v>8</v>
      </c>
      <c r="AC14" s="4">
        <f t="shared" ref="AC14:AC56" si="28">+IF(AA14=1,AB15,0)</f>
        <v>0</v>
      </c>
      <c r="AD14" s="50"/>
      <c r="AE14" s="5">
        <v>419.86</v>
      </c>
      <c r="AF14" s="61" t="b">
        <f t="shared" ref="AF14:AF56" ca="1" si="29">+AE15/AE14=AG14</f>
        <v>0</v>
      </c>
      <c r="AG14" s="84" t="str">
        <f t="shared" ref="AG14:AG56" ca="1" si="30">+IF($AC14&gt;0,PRODUCT(OFFSET(M15,0,0,$AC14,1)),"")</f>
        <v/>
      </c>
      <c r="AH14" s="84" t="str">
        <f t="shared" ref="AH14:AH56" ca="1" si="31">+IF($AC14&gt;0,PRODUCT(OFFSET(N15,0,0,$AC14,1)),"")</f>
        <v/>
      </c>
      <c r="AI14" s="84" t="str">
        <f t="shared" ref="AI14:AI56" ca="1" si="32">+IF($AC14&gt;0,PRODUCT(OFFSET(O15,0,0,$AC14,1)),"")</f>
        <v/>
      </c>
      <c r="AJ14" s="84" t="str">
        <f t="shared" ref="AJ14:AJ56" ca="1" si="33">+IF($AC14&gt;0,PRODUCT(OFFSET(P15,0,0,$AC14,1)),"")</f>
        <v/>
      </c>
      <c r="AK14" s="84" t="str">
        <f t="shared" ref="AK14:AK56" ca="1" si="34">+IF($AC14&gt;0,PRODUCT(OFFSET(Q15,0,0,$AC14,1)),"")</f>
        <v/>
      </c>
      <c r="AL14" s="84" t="str">
        <f t="shared" ref="AL14:AL56" ca="1" si="35">+IF($AC14&gt;0,PRODUCT(OFFSET(R15,0,0,$AC14,1)),"")</f>
        <v/>
      </c>
      <c r="AM14" s="84" t="str">
        <f t="shared" ref="AM14:AM56" ca="1" si="36">+IF($AC14&gt;0,PRODUCT(OFFSET(S15,0,0,$AC14,1)),"")</f>
        <v/>
      </c>
      <c r="AN14" s="84" t="str">
        <f t="shared" ref="AN14:AN56" ca="1" si="37">+IF($AC14&gt;0,PRODUCT(OFFSET(T15,0,0,$AC14,1)),"")</f>
        <v/>
      </c>
      <c r="AO14" s="84" t="str">
        <f t="shared" ref="AO14:AO56" ca="1" si="38">+IF($AC14&gt;0,PRODUCT(OFFSET(U15,0,0,$AC14,1)),"")</f>
        <v/>
      </c>
      <c r="AP14" s="84" t="str">
        <f t="shared" ref="AP14:AP56" ca="1" si="39">+IF($AC14&gt;0,PRODUCT(OFFSET(V15,0,0,$AC14,1)),"")</f>
        <v/>
      </c>
      <c r="AQ14" s="84" t="str">
        <f t="shared" ref="AQ14:AQ56" ca="1" si="40">+IF($AC14&gt;0,PRODUCT(OFFSET(W15,0,0,$AC14,1)),"")</f>
        <v/>
      </c>
      <c r="AR14" s="85"/>
      <c r="AS14" s="86" t="str">
        <f t="shared" ref="AS14:AS56" si="41">+IF($AC14&gt;0,MAX(AG14:AQ14),"")</f>
        <v/>
      </c>
      <c r="AT14" t="str">
        <f>+IF($AC14&gt;0,HLOOKUP(AS14,$AG14:$AQ$59,AU14,0),"")</f>
        <v/>
      </c>
      <c r="AU14">
        <v>46</v>
      </c>
      <c r="AV14" s="1">
        <v>41330</v>
      </c>
    </row>
    <row r="15" spans="1:48" x14ac:dyDescent="0.25">
      <c r="A15" s="1">
        <v>41337</v>
      </c>
      <c r="B15" s="5">
        <v>421.07</v>
      </c>
      <c r="C15" s="5">
        <v>76.5</v>
      </c>
      <c r="D15" s="2">
        <v>41.5</v>
      </c>
      <c r="E15" s="2">
        <v>40.17</v>
      </c>
      <c r="F15" s="5">
        <v>20.350000000000001</v>
      </c>
      <c r="G15" s="2">
        <v>274.19</v>
      </c>
      <c r="H15" s="5">
        <v>152.71</v>
      </c>
      <c r="I15" s="5">
        <v>87.6</v>
      </c>
      <c r="J15" s="5">
        <v>27.96</v>
      </c>
      <c r="K15" s="5">
        <v>416.18</v>
      </c>
      <c r="M15" s="36">
        <f t="shared" si="17"/>
        <v>1.0028819130186253</v>
      </c>
      <c r="N15" s="36">
        <f t="shared" si="18"/>
        <v>1.0470845880098549</v>
      </c>
      <c r="O15" s="42">
        <f t="shared" si="19"/>
        <v>1.041928194828019</v>
      </c>
      <c r="P15" s="43">
        <f t="shared" si="20"/>
        <v>1.0752141327623126</v>
      </c>
      <c r="Q15" s="43">
        <f t="shared" si="21"/>
        <v>1.0139511709018436</v>
      </c>
      <c r="R15" s="43">
        <f t="shared" si="22"/>
        <v>1.0317979980432002</v>
      </c>
      <c r="S15" s="43">
        <f t="shared" si="23"/>
        <v>1.0017711886643925</v>
      </c>
      <c r="T15" s="43">
        <f t="shared" si="24"/>
        <v>0.99072608007238172</v>
      </c>
      <c r="U15" s="43">
        <f t="shared" si="25"/>
        <v>1.0064794816414686</v>
      </c>
      <c r="V15" s="44">
        <f t="shared" si="26"/>
        <v>1.0314250309789343</v>
      </c>
      <c r="W15" s="42">
        <v>1</v>
      </c>
      <c r="X15" s="78"/>
      <c r="Y15" s="79">
        <v>1</v>
      </c>
      <c r="Z15" s="75">
        <v>10</v>
      </c>
      <c r="AA15" s="63">
        <f t="shared" si="16"/>
        <v>0</v>
      </c>
      <c r="AB15" s="54">
        <f t="shared" si="27"/>
        <v>7</v>
      </c>
      <c r="AC15" s="4">
        <f t="shared" si="28"/>
        <v>0</v>
      </c>
      <c r="AD15" s="50"/>
      <c r="AE15" s="5">
        <v>421.07</v>
      </c>
      <c r="AF15" s="61" t="b">
        <f t="shared" ca="1" si="29"/>
        <v>0</v>
      </c>
      <c r="AG15" s="84" t="str">
        <f t="shared" ca="1" si="30"/>
        <v/>
      </c>
      <c r="AH15" s="84" t="str">
        <f t="shared" ca="1" si="31"/>
        <v/>
      </c>
      <c r="AI15" s="84" t="str">
        <f t="shared" ca="1" si="32"/>
        <v/>
      </c>
      <c r="AJ15" s="84" t="str">
        <f t="shared" ca="1" si="33"/>
        <v/>
      </c>
      <c r="AK15" s="84" t="str">
        <f t="shared" ca="1" si="34"/>
        <v/>
      </c>
      <c r="AL15" s="84" t="str">
        <f t="shared" ca="1" si="35"/>
        <v/>
      </c>
      <c r="AM15" s="84" t="str">
        <f t="shared" ca="1" si="36"/>
        <v/>
      </c>
      <c r="AN15" s="84" t="str">
        <f t="shared" ca="1" si="37"/>
        <v/>
      </c>
      <c r="AO15" s="84" t="str">
        <f t="shared" ca="1" si="38"/>
        <v/>
      </c>
      <c r="AP15" s="84" t="str">
        <f t="shared" ca="1" si="39"/>
        <v/>
      </c>
      <c r="AQ15" s="84" t="str">
        <f t="shared" ca="1" si="40"/>
        <v/>
      </c>
      <c r="AR15" s="85"/>
      <c r="AS15" s="86" t="str">
        <f t="shared" si="41"/>
        <v/>
      </c>
      <c r="AT15" t="str">
        <f>+IF($AC15&gt;0,HLOOKUP(AS15,$AG15:$AQ$59,AU15,0),"")</f>
        <v/>
      </c>
      <c r="AU15">
        <v>45</v>
      </c>
      <c r="AV15" s="1">
        <v>41337</v>
      </c>
    </row>
    <row r="16" spans="1:48" s="51" customFormat="1" ht="16.5" thickBot="1" x14ac:dyDescent="0.3">
      <c r="A16" s="58">
        <v>41344</v>
      </c>
      <c r="B16" s="59">
        <v>432.72</v>
      </c>
      <c r="C16" s="59">
        <v>74.790000000000006</v>
      </c>
      <c r="D16" s="60">
        <v>41.38</v>
      </c>
      <c r="E16" s="60">
        <v>40.14</v>
      </c>
      <c r="F16" s="59">
        <v>19.68</v>
      </c>
      <c r="G16" s="60">
        <v>261.82</v>
      </c>
      <c r="H16" s="59">
        <v>154</v>
      </c>
      <c r="I16" s="59">
        <v>85.97</v>
      </c>
      <c r="J16" s="59">
        <v>26.65</v>
      </c>
      <c r="K16" s="59">
        <v>407.56</v>
      </c>
      <c r="L16"/>
      <c r="M16" s="36">
        <f t="shared" si="17"/>
        <v>1.0276676087111407</v>
      </c>
      <c r="N16" s="36">
        <f t="shared" si="18"/>
        <v>0.97764705882352954</v>
      </c>
      <c r="O16" s="42">
        <f t="shared" si="19"/>
        <v>0.99710843373493985</v>
      </c>
      <c r="P16" s="43">
        <f t="shared" si="20"/>
        <v>0.99925317401045555</v>
      </c>
      <c r="Q16" s="43">
        <f t="shared" si="21"/>
        <v>0.96707616707616695</v>
      </c>
      <c r="R16" s="43">
        <f t="shared" si="22"/>
        <v>0.95488529851562787</v>
      </c>
      <c r="S16" s="43">
        <f t="shared" si="23"/>
        <v>1.0084473839303254</v>
      </c>
      <c r="T16" s="43">
        <f t="shared" si="24"/>
        <v>0.98139269406392704</v>
      </c>
      <c r="U16" s="43">
        <f t="shared" si="25"/>
        <v>0.95314735336194556</v>
      </c>
      <c r="V16" s="44">
        <f t="shared" si="26"/>
        <v>0.97928780815993077</v>
      </c>
      <c r="W16" s="42">
        <v>1</v>
      </c>
      <c r="X16" s="80"/>
      <c r="Y16" s="81">
        <v>2</v>
      </c>
      <c r="Z16" s="69">
        <v>11</v>
      </c>
      <c r="AA16" s="63">
        <f t="shared" si="16"/>
        <v>0</v>
      </c>
      <c r="AB16" s="54">
        <f t="shared" si="27"/>
        <v>6</v>
      </c>
      <c r="AC16" s="4">
        <f t="shared" si="28"/>
        <v>0</v>
      </c>
      <c r="AD16" s="50"/>
      <c r="AE16" s="59">
        <v>432.72</v>
      </c>
      <c r="AF16" s="61" t="b">
        <f t="shared" ca="1" si="29"/>
        <v>0</v>
      </c>
      <c r="AG16" s="84" t="str">
        <f t="shared" ca="1" si="30"/>
        <v/>
      </c>
      <c r="AH16" s="84" t="str">
        <f t="shared" ca="1" si="31"/>
        <v/>
      </c>
      <c r="AI16" s="84" t="str">
        <f t="shared" ca="1" si="32"/>
        <v/>
      </c>
      <c r="AJ16" s="84" t="str">
        <f t="shared" ca="1" si="33"/>
        <v/>
      </c>
      <c r="AK16" s="84" t="str">
        <f t="shared" ca="1" si="34"/>
        <v/>
      </c>
      <c r="AL16" s="84" t="str">
        <f t="shared" ca="1" si="35"/>
        <v/>
      </c>
      <c r="AM16" s="84" t="str">
        <f t="shared" ca="1" si="36"/>
        <v/>
      </c>
      <c r="AN16" s="84" t="str">
        <f t="shared" ca="1" si="37"/>
        <v/>
      </c>
      <c r="AO16" s="84" t="str">
        <f t="shared" ca="1" si="38"/>
        <v/>
      </c>
      <c r="AP16" s="84" t="str">
        <f t="shared" ca="1" si="39"/>
        <v/>
      </c>
      <c r="AQ16" s="84" t="str">
        <f t="shared" ca="1" si="40"/>
        <v/>
      </c>
      <c r="AR16" s="85"/>
      <c r="AS16" s="86" t="str">
        <f t="shared" si="41"/>
        <v/>
      </c>
      <c r="AT16" t="str">
        <f>+IF($AC16&gt;0,HLOOKUP(AS16,$AG16:$AQ$59,AU16,0),"")</f>
        <v/>
      </c>
      <c r="AU16">
        <v>44</v>
      </c>
      <c r="AV16" s="58">
        <v>41344</v>
      </c>
    </row>
    <row r="17" spans="1:48" x14ac:dyDescent="0.25">
      <c r="A17" s="1">
        <v>41351</v>
      </c>
      <c r="B17" s="5">
        <v>450.52</v>
      </c>
      <c r="C17" s="5">
        <v>72.14</v>
      </c>
      <c r="D17" s="2">
        <v>42.97</v>
      </c>
      <c r="E17" s="2">
        <v>41.39</v>
      </c>
      <c r="F17" s="5">
        <v>18.11</v>
      </c>
      <c r="G17" s="2">
        <v>257.75</v>
      </c>
      <c r="H17" s="5">
        <v>155.55000000000001</v>
      </c>
      <c r="I17" s="5">
        <v>84.66</v>
      </c>
      <c r="J17" s="5">
        <v>25.73</v>
      </c>
      <c r="K17" s="5">
        <v>405.56</v>
      </c>
      <c r="M17" s="36">
        <f t="shared" si="17"/>
        <v>1.0411351451284894</v>
      </c>
      <c r="N17" s="36">
        <f t="shared" si="18"/>
        <v>0.9645674555421847</v>
      </c>
      <c r="O17" s="42">
        <f t="shared" si="19"/>
        <v>1.0384243595940066</v>
      </c>
      <c r="P17" s="43">
        <f t="shared" si="20"/>
        <v>1.0311410064773294</v>
      </c>
      <c r="Q17" s="43">
        <f t="shared" si="21"/>
        <v>0.92022357723577231</v>
      </c>
      <c r="R17" s="43">
        <f t="shared" si="22"/>
        <v>0.9844549690627149</v>
      </c>
      <c r="S17" s="43">
        <f t="shared" si="23"/>
        <v>1.0100649350649351</v>
      </c>
      <c r="T17" s="43">
        <f t="shared" si="24"/>
        <v>0.98476212632313598</v>
      </c>
      <c r="U17" s="43">
        <f t="shared" si="25"/>
        <v>0.9654784240150095</v>
      </c>
      <c r="V17" s="44">
        <f t="shared" si="26"/>
        <v>0.99509274708018447</v>
      </c>
      <c r="W17" s="42">
        <v>1</v>
      </c>
      <c r="X17" s="80"/>
      <c r="Y17" s="81">
        <v>3</v>
      </c>
      <c r="Z17" s="69">
        <v>12</v>
      </c>
      <c r="AA17" s="63">
        <f t="shared" si="16"/>
        <v>0</v>
      </c>
      <c r="AB17" s="54">
        <f t="shared" si="27"/>
        <v>5</v>
      </c>
      <c r="AC17" s="4">
        <f t="shared" si="28"/>
        <v>0</v>
      </c>
      <c r="AD17" s="50"/>
      <c r="AE17" s="5">
        <v>450.52</v>
      </c>
      <c r="AF17" s="61" t="b">
        <f t="shared" ca="1" si="29"/>
        <v>0</v>
      </c>
      <c r="AG17" s="84" t="str">
        <f t="shared" ca="1" si="30"/>
        <v/>
      </c>
      <c r="AH17" s="84" t="str">
        <f t="shared" ca="1" si="31"/>
        <v/>
      </c>
      <c r="AI17" s="84" t="str">
        <f t="shared" ca="1" si="32"/>
        <v/>
      </c>
      <c r="AJ17" s="84" t="str">
        <f t="shared" ca="1" si="33"/>
        <v/>
      </c>
      <c r="AK17" s="84" t="str">
        <f t="shared" ca="1" si="34"/>
        <v/>
      </c>
      <c r="AL17" s="84" t="str">
        <f t="shared" ca="1" si="35"/>
        <v/>
      </c>
      <c r="AM17" s="84" t="str">
        <f t="shared" ca="1" si="36"/>
        <v/>
      </c>
      <c r="AN17" s="84" t="str">
        <f t="shared" ca="1" si="37"/>
        <v/>
      </c>
      <c r="AO17" s="84" t="str">
        <f t="shared" ca="1" si="38"/>
        <v/>
      </c>
      <c r="AP17" s="84" t="str">
        <f t="shared" ca="1" si="39"/>
        <v/>
      </c>
      <c r="AQ17" s="84" t="str">
        <f t="shared" ca="1" si="40"/>
        <v/>
      </c>
      <c r="AR17" s="85"/>
      <c r="AS17" s="86" t="str">
        <f t="shared" si="41"/>
        <v/>
      </c>
      <c r="AT17" t="str">
        <f>+IF($AC17&gt;0,HLOOKUP(AS17,$AG17:$AQ$59,AU17,0),"")</f>
        <v/>
      </c>
      <c r="AU17">
        <v>43</v>
      </c>
      <c r="AV17" s="1">
        <v>41351</v>
      </c>
    </row>
    <row r="18" spans="1:48" x14ac:dyDescent="0.25">
      <c r="A18" s="1">
        <v>41358</v>
      </c>
      <c r="B18" s="5">
        <v>431.74</v>
      </c>
      <c r="C18" s="5">
        <v>74.180000000000007</v>
      </c>
      <c r="D18" s="2">
        <v>43.52</v>
      </c>
      <c r="E18" s="2">
        <v>41.25</v>
      </c>
      <c r="F18" s="5">
        <v>18.059999999999999</v>
      </c>
      <c r="G18" s="2">
        <v>266.49</v>
      </c>
      <c r="H18" s="5">
        <v>154.44999999999999</v>
      </c>
      <c r="I18" s="5">
        <v>84.17</v>
      </c>
      <c r="J18" s="5">
        <v>25.58</v>
      </c>
      <c r="K18" s="5">
        <v>397.49</v>
      </c>
      <c r="M18" s="36">
        <f t="shared" si="17"/>
        <v>0.95831483618929247</v>
      </c>
      <c r="N18" s="36">
        <f t="shared" si="18"/>
        <v>1.0282783476573329</v>
      </c>
      <c r="O18" s="42">
        <f t="shared" si="19"/>
        <v>1.0127996276471958</v>
      </c>
      <c r="P18" s="43">
        <f t="shared" si="20"/>
        <v>0.9966175404687122</v>
      </c>
      <c r="Q18" s="43">
        <f t="shared" si="21"/>
        <v>0.99723909442297065</v>
      </c>
      <c r="R18" s="43">
        <f t="shared" si="22"/>
        <v>1.0339088263821532</v>
      </c>
      <c r="S18" s="43">
        <f t="shared" si="23"/>
        <v>0.99292831886853083</v>
      </c>
      <c r="T18" s="43">
        <f t="shared" si="24"/>
        <v>0.99421214268840075</v>
      </c>
      <c r="U18" s="43">
        <f t="shared" si="25"/>
        <v>0.99417022930431398</v>
      </c>
      <c r="V18" s="44">
        <f t="shared" si="26"/>
        <v>0.98010158792780355</v>
      </c>
      <c r="W18" s="42">
        <v>1</v>
      </c>
      <c r="X18" s="80" t="s">
        <v>63</v>
      </c>
      <c r="Y18" s="81">
        <v>4</v>
      </c>
      <c r="Z18" s="75">
        <v>13</v>
      </c>
      <c r="AA18" s="63">
        <f t="shared" si="16"/>
        <v>0</v>
      </c>
      <c r="AB18" s="54">
        <f t="shared" si="27"/>
        <v>4</v>
      </c>
      <c r="AC18" s="4">
        <f t="shared" si="28"/>
        <v>0</v>
      </c>
      <c r="AD18" s="50"/>
      <c r="AE18" s="5">
        <v>431.74</v>
      </c>
      <c r="AF18" s="61" t="b">
        <f t="shared" ca="1" si="29"/>
        <v>0</v>
      </c>
      <c r="AG18" s="84" t="str">
        <f t="shared" ca="1" si="30"/>
        <v/>
      </c>
      <c r="AH18" s="84" t="str">
        <f t="shared" ca="1" si="31"/>
        <v/>
      </c>
      <c r="AI18" s="84" t="str">
        <f t="shared" ca="1" si="32"/>
        <v/>
      </c>
      <c r="AJ18" s="84" t="str">
        <f t="shared" ca="1" si="33"/>
        <v/>
      </c>
      <c r="AK18" s="84" t="str">
        <f t="shared" ca="1" si="34"/>
        <v/>
      </c>
      <c r="AL18" s="84" t="str">
        <f t="shared" ca="1" si="35"/>
        <v/>
      </c>
      <c r="AM18" s="84" t="str">
        <f t="shared" ca="1" si="36"/>
        <v/>
      </c>
      <c r="AN18" s="84" t="str">
        <f t="shared" ca="1" si="37"/>
        <v/>
      </c>
      <c r="AO18" s="84" t="str">
        <f t="shared" ca="1" si="38"/>
        <v/>
      </c>
      <c r="AP18" s="84" t="str">
        <f t="shared" ca="1" si="39"/>
        <v/>
      </c>
      <c r="AQ18" s="84" t="str">
        <f t="shared" ca="1" si="40"/>
        <v/>
      </c>
      <c r="AR18" s="85"/>
      <c r="AS18" s="86" t="str">
        <f t="shared" si="41"/>
        <v/>
      </c>
      <c r="AT18" t="str">
        <f>+IF($AC18&gt;0,HLOOKUP(AS18,$AG18:$AQ$59,AU18,0),"")</f>
        <v/>
      </c>
      <c r="AU18">
        <v>42</v>
      </c>
      <c r="AV18" s="1">
        <v>41358</v>
      </c>
    </row>
    <row r="19" spans="1:48" x14ac:dyDescent="0.25">
      <c r="A19" s="1">
        <v>41365</v>
      </c>
      <c r="B19" s="5">
        <v>412.76</v>
      </c>
      <c r="C19" s="5">
        <v>74.45</v>
      </c>
      <c r="D19" s="2">
        <v>43.38</v>
      </c>
      <c r="E19" s="2">
        <v>38.35</v>
      </c>
      <c r="F19" s="5">
        <v>18.489999999999998</v>
      </c>
      <c r="G19" s="2">
        <v>255.48</v>
      </c>
      <c r="H19" s="5">
        <v>152.81</v>
      </c>
      <c r="I19" s="5">
        <v>81.88</v>
      </c>
      <c r="J19" s="5">
        <v>27.39</v>
      </c>
      <c r="K19" s="5">
        <v>391.92</v>
      </c>
      <c r="M19" s="36">
        <f t="shared" si="17"/>
        <v>0.95603835641821466</v>
      </c>
      <c r="N19" s="36">
        <f t="shared" si="18"/>
        <v>1.0036397950930169</v>
      </c>
      <c r="O19" s="42">
        <f t="shared" si="19"/>
        <v>0.99678308823529416</v>
      </c>
      <c r="P19" s="43">
        <f t="shared" si="20"/>
        <v>0.92969696969696969</v>
      </c>
      <c r="Q19" s="43">
        <f t="shared" si="21"/>
        <v>1.0238095238095237</v>
      </c>
      <c r="R19" s="43">
        <f t="shared" si="22"/>
        <v>0.95868512889789481</v>
      </c>
      <c r="S19" s="43">
        <f t="shared" si="23"/>
        <v>0.98938167691809653</v>
      </c>
      <c r="T19" s="43">
        <f t="shared" si="24"/>
        <v>0.972793156706665</v>
      </c>
      <c r="U19" s="43">
        <f t="shared" si="25"/>
        <v>1.0707584050039094</v>
      </c>
      <c r="V19" s="44">
        <f t="shared" si="26"/>
        <v>0.98598706885707821</v>
      </c>
      <c r="W19" s="42">
        <v>1</v>
      </c>
      <c r="X19" s="80"/>
      <c r="Y19" s="81">
        <v>5</v>
      </c>
      <c r="Z19" s="69">
        <v>14</v>
      </c>
      <c r="AA19" s="63">
        <f t="shared" si="16"/>
        <v>0</v>
      </c>
      <c r="AB19" s="54">
        <f t="shared" si="27"/>
        <v>3</v>
      </c>
      <c r="AC19" s="4">
        <f t="shared" si="28"/>
        <v>0</v>
      </c>
      <c r="AD19" s="50"/>
      <c r="AE19" s="5">
        <v>412.76</v>
      </c>
      <c r="AF19" s="61" t="b">
        <f t="shared" ca="1" si="29"/>
        <v>0</v>
      </c>
      <c r="AG19" s="84" t="str">
        <f t="shared" ca="1" si="30"/>
        <v/>
      </c>
      <c r="AH19" s="84" t="str">
        <f t="shared" ca="1" si="31"/>
        <v/>
      </c>
      <c r="AI19" s="84" t="str">
        <f t="shared" ca="1" si="32"/>
        <v/>
      </c>
      <c r="AJ19" s="84" t="str">
        <f t="shared" ca="1" si="33"/>
        <v/>
      </c>
      <c r="AK19" s="84" t="str">
        <f t="shared" ca="1" si="34"/>
        <v/>
      </c>
      <c r="AL19" s="84" t="str">
        <f t="shared" ca="1" si="35"/>
        <v/>
      </c>
      <c r="AM19" s="84" t="str">
        <f t="shared" ca="1" si="36"/>
        <v/>
      </c>
      <c r="AN19" s="84" t="str">
        <f t="shared" ca="1" si="37"/>
        <v/>
      </c>
      <c r="AO19" s="84" t="str">
        <f t="shared" ca="1" si="38"/>
        <v/>
      </c>
      <c r="AP19" s="84" t="str">
        <f t="shared" ca="1" si="39"/>
        <v/>
      </c>
      <c r="AQ19" s="84" t="str">
        <f t="shared" ca="1" si="40"/>
        <v/>
      </c>
      <c r="AR19" s="85"/>
      <c r="AS19" s="86" t="str">
        <f t="shared" si="41"/>
        <v/>
      </c>
      <c r="AT19" t="str">
        <f>+IF($AC19&gt;0,HLOOKUP(AS19,$AG19:$AQ$59,AU19,0),"")</f>
        <v/>
      </c>
      <c r="AU19">
        <v>41</v>
      </c>
      <c r="AV19" s="1">
        <v>41365</v>
      </c>
    </row>
    <row r="20" spans="1:48" x14ac:dyDescent="0.25">
      <c r="A20" s="1">
        <v>41372</v>
      </c>
      <c r="B20" s="5">
        <v>419.2</v>
      </c>
      <c r="C20" s="5">
        <v>76.22</v>
      </c>
      <c r="D20" s="2">
        <v>45.03</v>
      </c>
      <c r="E20" s="2">
        <v>38.36</v>
      </c>
      <c r="F20" s="5">
        <v>18.73</v>
      </c>
      <c r="G20" s="2">
        <v>272.87</v>
      </c>
      <c r="H20" s="5">
        <v>143.94999999999999</v>
      </c>
      <c r="I20" s="5">
        <v>82.31</v>
      </c>
      <c r="J20" s="5">
        <v>27.4</v>
      </c>
      <c r="K20" s="5">
        <v>395.42</v>
      </c>
      <c r="M20" s="36">
        <f t="shared" si="17"/>
        <v>1.0156022870433181</v>
      </c>
      <c r="N20" s="36">
        <f t="shared" si="18"/>
        <v>1.0237743451981194</v>
      </c>
      <c r="O20" s="42">
        <f t="shared" si="19"/>
        <v>1.0380359612724757</v>
      </c>
      <c r="P20" s="43">
        <f t="shared" si="20"/>
        <v>1.0002607561929595</v>
      </c>
      <c r="Q20" s="43">
        <f t="shared" si="21"/>
        <v>1.0129799891833424</v>
      </c>
      <c r="R20" s="43">
        <f t="shared" si="22"/>
        <v>1.068067950524503</v>
      </c>
      <c r="S20" s="43">
        <f t="shared" si="23"/>
        <v>0.94201950134153511</v>
      </c>
      <c r="T20" s="43">
        <f t="shared" si="24"/>
        <v>1.0052515876893016</v>
      </c>
      <c r="U20" s="43">
        <f t="shared" si="25"/>
        <v>1.0003650967506388</v>
      </c>
      <c r="V20" s="44">
        <f t="shared" si="26"/>
        <v>1.0089303939579506</v>
      </c>
      <c r="W20" s="42">
        <v>1</v>
      </c>
      <c r="X20" s="80"/>
      <c r="Y20" s="81">
        <v>6</v>
      </c>
      <c r="Z20" s="69">
        <v>15</v>
      </c>
      <c r="AA20" s="63">
        <f t="shared" si="16"/>
        <v>0</v>
      </c>
      <c r="AB20" s="54">
        <f t="shared" si="27"/>
        <v>2</v>
      </c>
      <c r="AC20" s="4">
        <f t="shared" si="28"/>
        <v>0</v>
      </c>
      <c r="AD20" s="50"/>
      <c r="AE20" s="5">
        <v>419.2</v>
      </c>
      <c r="AF20" s="61" t="b">
        <f t="shared" ca="1" si="29"/>
        <v>0</v>
      </c>
      <c r="AG20" s="84" t="str">
        <f t="shared" ca="1" si="30"/>
        <v/>
      </c>
      <c r="AH20" s="84" t="str">
        <f t="shared" ca="1" si="31"/>
        <v/>
      </c>
      <c r="AI20" s="84" t="str">
        <f t="shared" ca="1" si="32"/>
        <v/>
      </c>
      <c r="AJ20" s="84" t="str">
        <f t="shared" ca="1" si="33"/>
        <v/>
      </c>
      <c r="AK20" s="84" t="str">
        <f t="shared" ca="1" si="34"/>
        <v/>
      </c>
      <c r="AL20" s="84" t="str">
        <f t="shared" ca="1" si="35"/>
        <v/>
      </c>
      <c r="AM20" s="84" t="str">
        <f t="shared" ca="1" si="36"/>
        <v/>
      </c>
      <c r="AN20" s="84" t="str">
        <f t="shared" ca="1" si="37"/>
        <v/>
      </c>
      <c r="AO20" s="84" t="str">
        <f t="shared" ca="1" si="38"/>
        <v/>
      </c>
      <c r="AP20" s="84" t="str">
        <f t="shared" ca="1" si="39"/>
        <v/>
      </c>
      <c r="AQ20" s="84" t="str">
        <f t="shared" ca="1" si="40"/>
        <v/>
      </c>
      <c r="AR20" s="85"/>
      <c r="AS20" s="86" t="str">
        <f t="shared" si="41"/>
        <v/>
      </c>
      <c r="AT20" t="str">
        <f>+IF($AC20&gt;0,HLOOKUP(AS20,$AG20:$AQ$59,AU20,0),"")</f>
        <v/>
      </c>
      <c r="AU20">
        <v>40</v>
      </c>
      <c r="AV20" s="1">
        <v>41372</v>
      </c>
    </row>
    <row r="21" spans="1:48" x14ac:dyDescent="0.25">
      <c r="A21" s="1">
        <v>41379</v>
      </c>
      <c r="B21" s="5">
        <v>380.9</v>
      </c>
      <c r="C21" s="5">
        <v>73.760000000000005</v>
      </c>
      <c r="D21" s="2">
        <v>44.74</v>
      </c>
      <c r="E21" s="2">
        <v>36.119999999999997</v>
      </c>
      <c r="F21" s="5">
        <v>17.98</v>
      </c>
      <c r="G21" s="2">
        <v>260.32</v>
      </c>
      <c r="H21" s="5">
        <v>135.47</v>
      </c>
      <c r="I21" s="5">
        <v>78.34</v>
      </c>
      <c r="J21" s="5">
        <v>25.73</v>
      </c>
      <c r="K21" s="5">
        <v>400.34</v>
      </c>
      <c r="M21" s="36">
        <f t="shared" si="17"/>
        <v>0.90863549618320605</v>
      </c>
      <c r="N21" s="36">
        <f t="shared" si="18"/>
        <v>0.96772500655995808</v>
      </c>
      <c r="O21" s="42">
        <f t="shared" si="19"/>
        <v>0.99355984898956251</v>
      </c>
      <c r="P21" s="43">
        <f t="shared" si="20"/>
        <v>0.94160583941605835</v>
      </c>
      <c r="Q21" s="43">
        <f t="shared" si="21"/>
        <v>0.95995728777362521</v>
      </c>
      <c r="R21" s="43">
        <f t="shared" si="22"/>
        <v>0.95400740279253848</v>
      </c>
      <c r="S21" s="43">
        <f t="shared" si="23"/>
        <v>0.94109065647794377</v>
      </c>
      <c r="T21" s="43">
        <f t="shared" si="24"/>
        <v>0.95176770744745476</v>
      </c>
      <c r="U21" s="43">
        <f t="shared" si="25"/>
        <v>0.93905109489051097</v>
      </c>
      <c r="V21" s="44">
        <f t="shared" si="26"/>
        <v>1.0124424662384299</v>
      </c>
      <c r="W21" s="42">
        <v>1</v>
      </c>
      <c r="X21" s="80"/>
      <c r="Y21" s="81">
        <v>7</v>
      </c>
      <c r="Z21" s="75">
        <v>16</v>
      </c>
      <c r="AA21" s="63">
        <f t="shared" si="16"/>
        <v>1</v>
      </c>
      <c r="AB21" s="54">
        <f t="shared" si="27"/>
        <v>1</v>
      </c>
      <c r="AC21" s="4">
        <f t="shared" si="28"/>
        <v>2</v>
      </c>
      <c r="AD21" s="50"/>
      <c r="AE21" s="5">
        <v>380.9</v>
      </c>
      <c r="AF21" s="61" t="b">
        <f t="shared" ca="1" si="29"/>
        <v>0</v>
      </c>
      <c r="AG21" s="84">
        <f t="shared" ca="1" si="30"/>
        <v>1.1522184300341298</v>
      </c>
      <c r="AH21" s="84">
        <f t="shared" ca="1" si="31"/>
        <v>1.0637201735357917</v>
      </c>
      <c r="AI21" s="84">
        <f t="shared" ca="1" si="32"/>
        <v>1.0507375949932944</v>
      </c>
      <c r="AJ21" s="84">
        <f t="shared" ca="1" si="33"/>
        <v>1.0941306755260243</v>
      </c>
      <c r="AK21" s="84">
        <f t="shared" ca="1" si="34"/>
        <v>1.0211345939933258</v>
      </c>
      <c r="AL21" s="84">
        <f t="shared" ca="1" si="35"/>
        <v>0.99127996312231104</v>
      </c>
      <c r="AM21" s="84">
        <f t="shared" ca="1" si="36"/>
        <v>1.0488669078024655</v>
      </c>
      <c r="AN21" s="84">
        <f t="shared" ca="1" si="37"/>
        <v>1.0814398774572376</v>
      </c>
      <c r="AO21" s="84">
        <f t="shared" ca="1" si="38"/>
        <v>1.1002720559657986</v>
      </c>
      <c r="AP21" s="84">
        <f t="shared" ca="1" si="39"/>
        <v>1.0573012939001847</v>
      </c>
      <c r="AQ21" s="84">
        <f t="shared" ca="1" si="40"/>
        <v>1</v>
      </c>
      <c r="AR21" s="85"/>
      <c r="AS21" s="92">
        <f t="shared" ca="1" si="41"/>
        <v>1.1522184300341298</v>
      </c>
      <c r="AT21" s="4" t="str">
        <f ca="1">+IF($AC21&gt;0,HLOOKUP(AS21,$AG21:$AQ$59,AU21,0),"")</f>
        <v>AAPL</v>
      </c>
      <c r="AU21">
        <v>39</v>
      </c>
      <c r="AV21" s="1">
        <v>41379</v>
      </c>
    </row>
    <row r="22" spans="1:48" ht="16.5" thickBot="1" x14ac:dyDescent="0.3">
      <c r="A22" s="1">
        <v>41386</v>
      </c>
      <c r="B22" s="5">
        <v>406.91</v>
      </c>
      <c r="C22" s="5">
        <v>77.63</v>
      </c>
      <c r="D22" s="2">
        <v>44.91</v>
      </c>
      <c r="E22" s="2">
        <v>37.31</v>
      </c>
      <c r="F22" s="5">
        <v>18.309999999999999</v>
      </c>
      <c r="G22" s="2">
        <v>254.81</v>
      </c>
      <c r="H22" s="5">
        <v>140.91</v>
      </c>
      <c r="I22" s="5">
        <v>82.48</v>
      </c>
      <c r="J22" s="5">
        <v>26.85</v>
      </c>
      <c r="K22" s="5">
        <v>401.11</v>
      </c>
      <c r="M22" s="36">
        <f t="shared" si="17"/>
        <v>1.0682856392754005</v>
      </c>
      <c r="N22" s="36">
        <f t="shared" si="18"/>
        <v>1.0524674620390455</v>
      </c>
      <c r="O22" s="42">
        <f t="shared" si="19"/>
        <v>1.0037997317836387</v>
      </c>
      <c r="P22" s="43">
        <f t="shared" si="20"/>
        <v>1.0329457364341086</v>
      </c>
      <c r="Q22" s="43">
        <f t="shared" si="21"/>
        <v>1.018353726362625</v>
      </c>
      <c r="R22" s="43">
        <f t="shared" si="22"/>
        <v>0.97883374308543336</v>
      </c>
      <c r="S22" s="43">
        <f t="shared" si="23"/>
        <v>1.0401564922122979</v>
      </c>
      <c r="T22" s="43">
        <f t="shared" si="24"/>
        <v>1.0528465662496809</v>
      </c>
      <c r="U22" s="43">
        <f t="shared" si="25"/>
        <v>1.0435289545277886</v>
      </c>
      <c r="V22" s="44">
        <f t="shared" si="26"/>
        <v>1.0019233651396313</v>
      </c>
      <c r="W22" s="42">
        <v>1</v>
      </c>
      <c r="X22" s="82"/>
      <c r="Y22" s="83">
        <v>8</v>
      </c>
      <c r="Z22" s="69">
        <v>17</v>
      </c>
      <c r="AA22" s="63">
        <f t="shared" si="16"/>
        <v>0</v>
      </c>
      <c r="AB22" s="54">
        <f t="shared" si="27"/>
        <v>2</v>
      </c>
      <c r="AC22" s="4">
        <f t="shared" si="28"/>
        <v>0</v>
      </c>
      <c r="AD22" s="50"/>
      <c r="AE22" s="5">
        <v>406.91</v>
      </c>
      <c r="AF22" s="61" t="b">
        <f t="shared" ca="1" si="29"/>
        <v>0</v>
      </c>
      <c r="AG22" s="84" t="str">
        <f t="shared" ca="1" si="30"/>
        <v/>
      </c>
      <c r="AH22" s="84" t="str">
        <f t="shared" ca="1" si="31"/>
        <v/>
      </c>
      <c r="AI22" s="84" t="str">
        <f t="shared" ca="1" si="32"/>
        <v/>
      </c>
      <c r="AJ22" s="84" t="str">
        <f t="shared" ca="1" si="33"/>
        <v/>
      </c>
      <c r="AK22" s="84" t="str">
        <f t="shared" ca="1" si="34"/>
        <v/>
      </c>
      <c r="AL22" s="84" t="str">
        <f t="shared" ca="1" si="35"/>
        <v/>
      </c>
      <c r="AM22" s="84" t="str">
        <f t="shared" ca="1" si="36"/>
        <v/>
      </c>
      <c r="AN22" s="84" t="str">
        <f t="shared" ca="1" si="37"/>
        <v/>
      </c>
      <c r="AO22" s="84" t="str">
        <f t="shared" ca="1" si="38"/>
        <v/>
      </c>
      <c r="AP22" s="84" t="str">
        <f t="shared" ca="1" si="39"/>
        <v/>
      </c>
      <c r="AQ22" s="84" t="str">
        <f t="shared" ca="1" si="40"/>
        <v/>
      </c>
      <c r="AR22" s="85"/>
      <c r="AS22" s="86" t="str">
        <f t="shared" si="41"/>
        <v/>
      </c>
      <c r="AT22" t="str">
        <f>+IF($AC22&gt;0,HLOOKUP(AS22,$AG22:$AQ$59,AU22,0),"")</f>
        <v/>
      </c>
      <c r="AU22">
        <v>38</v>
      </c>
      <c r="AV22" s="1">
        <v>41386</v>
      </c>
    </row>
    <row r="23" spans="1:48" x14ac:dyDescent="0.25">
      <c r="A23" s="1">
        <v>41393</v>
      </c>
      <c r="B23" s="5">
        <v>438.88</v>
      </c>
      <c r="C23" s="5">
        <v>78.459999999999994</v>
      </c>
      <c r="D23" s="2">
        <v>47.01</v>
      </c>
      <c r="E23" s="2">
        <v>39.520000000000003</v>
      </c>
      <c r="F23" s="5">
        <v>18.36</v>
      </c>
      <c r="G23" s="2">
        <v>258.05</v>
      </c>
      <c r="H23" s="5">
        <v>142.09</v>
      </c>
      <c r="I23" s="5">
        <v>84.72</v>
      </c>
      <c r="J23" s="5">
        <v>28.31</v>
      </c>
      <c r="K23" s="5">
        <v>423.28</v>
      </c>
      <c r="M23" s="36">
        <f t="shared" si="17"/>
        <v>1.0785677422525866</v>
      </c>
      <c r="N23" s="36">
        <f t="shared" si="18"/>
        <v>1.0106917428829061</v>
      </c>
      <c r="O23" s="42">
        <f t="shared" si="19"/>
        <v>1.0467601870407481</v>
      </c>
      <c r="P23" s="43">
        <f t="shared" si="20"/>
        <v>1.0592334494773519</v>
      </c>
      <c r="Q23" s="43">
        <f t="shared" si="21"/>
        <v>1.0027307482250136</v>
      </c>
      <c r="R23" s="43">
        <f t="shared" si="22"/>
        <v>1.0127153565401672</v>
      </c>
      <c r="S23" s="43">
        <f t="shared" si="23"/>
        <v>1.0083741395216805</v>
      </c>
      <c r="T23" s="43">
        <f t="shared" si="24"/>
        <v>1.0271580989330746</v>
      </c>
      <c r="U23" s="43">
        <f t="shared" si="25"/>
        <v>1.0543761638733704</v>
      </c>
      <c r="V23" s="44">
        <f t="shared" si="26"/>
        <v>1.0552716212510282</v>
      </c>
      <c r="W23" s="42">
        <v>1</v>
      </c>
      <c r="X23" s="78"/>
      <c r="Y23" s="79">
        <v>1</v>
      </c>
      <c r="Z23" s="69">
        <v>18</v>
      </c>
      <c r="AA23" s="63">
        <f t="shared" si="16"/>
        <v>1</v>
      </c>
      <c r="AB23" s="54">
        <f t="shared" si="27"/>
        <v>1</v>
      </c>
      <c r="AC23" s="4">
        <f t="shared" si="28"/>
        <v>5</v>
      </c>
      <c r="AD23" s="50"/>
      <c r="AE23" s="5">
        <v>438.88</v>
      </c>
      <c r="AF23" s="61" t="b">
        <f t="shared" ca="1" si="29"/>
        <v>0</v>
      </c>
      <c r="AG23" s="84">
        <f t="shared" ca="1" si="30"/>
        <v>0.98835672621217641</v>
      </c>
      <c r="AH23" s="84">
        <f t="shared" ca="1" si="31"/>
        <v>1.0175885801682389</v>
      </c>
      <c r="AI23" s="84">
        <f t="shared" ca="1" si="32"/>
        <v>0.93852371835779635</v>
      </c>
      <c r="AJ23" s="84">
        <f t="shared" ca="1" si="33"/>
        <v>0.92737854251012131</v>
      </c>
      <c r="AK23" s="84">
        <f t="shared" ca="1" si="34"/>
        <v>1.0468409586056646</v>
      </c>
      <c r="AL23" s="84">
        <f t="shared" ca="1" si="35"/>
        <v>1.0729316024026352</v>
      </c>
      <c r="AM23" s="84">
        <f t="shared" ca="1" si="36"/>
        <v>0.93799704412696172</v>
      </c>
      <c r="AN23" s="84">
        <f t="shared" ca="1" si="37"/>
        <v>0.97320585457979236</v>
      </c>
      <c r="AO23" s="84">
        <f t="shared" ca="1" si="38"/>
        <v>0.8226774991169199</v>
      </c>
      <c r="AP23" s="84">
        <f t="shared" ca="1" si="39"/>
        <v>1.0402334152334154</v>
      </c>
      <c r="AQ23" s="84">
        <f t="shared" ca="1" si="40"/>
        <v>1</v>
      </c>
      <c r="AR23" s="85"/>
      <c r="AS23" s="92">
        <f t="shared" ca="1" si="41"/>
        <v>1.0729316024026352</v>
      </c>
      <c r="AT23" s="4" t="str">
        <f ca="1">+IF($AC23&gt;0,HLOOKUP(AS23,$AG23:$AQ$59,AU23,0),"")</f>
        <v>AMZN</v>
      </c>
      <c r="AU23">
        <v>37</v>
      </c>
      <c r="AV23" s="1">
        <v>41393</v>
      </c>
    </row>
    <row r="24" spans="1:48" x14ac:dyDescent="0.25">
      <c r="A24" s="1">
        <v>41400</v>
      </c>
      <c r="B24" s="5">
        <v>444.72</v>
      </c>
      <c r="C24" s="5">
        <v>79.430000000000007</v>
      </c>
      <c r="D24" s="2">
        <v>44.02</v>
      </c>
      <c r="E24" s="2">
        <v>39.75</v>
      </c>
      <c r="F24" s="5">
        <v>19.079999999999998</v>
      </c>
      <c r="G24" s="2">
        <v>263.63</v>
      </c>
      <c r="H24" s="5">
        <v>139.6</v>
      </c>
      <c r="I24" s="5">
        <v>86.32</v>
      </c>
      <c r="J24" s="5">
        <v>26.68</v>
      </c>
      <c r="K24" s="5">
        <v>440.56</v>
      </c>
      <c r="M24" s="36">
        <f t="shared" si="17"/>
        <v>1.0133065986146557</v>
      </c>
      <c r="N24" s="36">
        <f t="shared" si="18"/>
        <v>1.0123629875095592</v>
      </c>
      <c r="O24" s="42">
        <f t="shared" si="19"/>
        <v>0.93639651138055746</v>
      </c>
      <c r="P24" s="43">
        <f t="shared" si="20"/>
        <v>1.0058198380566801</v>
      </c>
      <c r="Q24" s="43">
        <f t="shared" si="21"/>
        <v>1.0392156862745097</v>
      </c>
      <c r="R24" s="43">
        <f t="shared" si="22"/>
        <v>1.0216237163340438</v>
      </c>
      <c r="S24" s="43">
        <f t="shared" si="23"/>
        <v>0.9824758955591526</v>
      </c>
      <c r="T24" s="43">
        <f t="shared" si="24"/>
        <v>1.0188857412653447</v>
      </c>
      <c r="U24" s="43">
        <f t="shared" si="25"/>
        <v>0.94242317202401982</v>
      </c>
      <c r="V24" s="44">
        <f t="shared" si="26"/>
        <v>1.0408240408240408</v>
      </c>
      <c r="W24" s="42">
        <v>1</v>
      </c>
      <c r="X24" s="80"/>
      <c r="Y24" s="81">
        <v>2</v>
      </c>
      <c r="Z24" s="75">
        <v>19</v>
      </c>
      <c r="AA24" s="63">
        <f t="shared" si="16"/>
        <v>0</v>
      </c>
      <c r="AB24" s="54">
        <f t="shared" si="27"/>
        <v>5</v>
      </c>
      <c r="AC24" s="4">
        <f t="shared" si="28"/>
        <v>0</v>
      </c>
      <c r="AD24" s="50"/>
      <c r="AE24" s="5">
        <v>444.72</v>
      </c>
      <c r="AF24" s="61" t="b">
        <f t="shared" ca="1" si="29"/>
        <v>0</v>
      </c>
      <c r="AG24" s="84" t="str">
        <f t="shared" ca="1" si="30"/>
        <v/>
      </c>
      <c r="AH24" s="84" t="str">
        <f t="shared" ca="1" si="31"/>
        <v/>
      </c>
      <c r="AI24" s="84" t="str">
        <f t="shared" ca="1" si="32"/>
        <v/>
      </c>
      <c r="AJ24" s="84" t="str">
        <f t="shared" ca="1" si="33"/>
        <v/>
      </c>
      <c r="AK24" s="84" t="str">
        <f t="shared" ca="1" si="34"/>
        <v/>
      </c>
      <c r="AL24" s="84" t="str">
        <f t="shared" ca="1" si="35"/>
        <v/>
      </c>
      <c r="AM24" s="84" t="str">
        <f t="shared" ca="1" si="36"/>
        <v/>
      </c>
      <c r="AN24" s="84" t="str">
        <f t="shared" ca="1" si="37"/>
        <v/>
      </c>
      <c r="AO24" s="84" t="str">
        <f t="shared" ca="1" si="38"/>
        <v/>
      </c>
      <c r="AP24" s="84" t="str">
        <f t="shared" ca="1" si="39"/>
        <v/>
      </c>
      <c r="AQ24" s="84" t="str">
        <f t="shared" ca="1" si="40"/>
        <v/>
      </c>
      <c r="AR24" s="85"/>
      <c r="AS24" s="86" t="str">
        <f t="shared" si="41"/>
        <v/>
      </c>
      <c r="AT24" t="str">
        <f>+IF($AC24&gt;0,HLOOKUP(AS24,$AG24:$AQ$59,AU24,0),"")</f>
        <v/>
      </c>
      <c r="AU24">
        <v>36</v>
      </c>
      <c r="AV24" s="1">
        <v>41400</v>
      </c>
    </row>
    <row r="25" spans="1:48" x14ac:dyDescent="0.25">
      <c r="A25" s="1">
        <v>41407</v>
      </c>
      <c r="B25" s="5">
        <v>425.37</v>
      </c>
      <c r="C25" s="5">
        <v>81.16</v>
      </c>
      <c r="D25" s="2">
        <v>44.61</v>
      </c>
      <c r="E25" s="2">
        <v>37.11</v>
      </c>
      <c r="F25" s="5">
        <v>19.37</v>
      </c>
      <c r="G25" s="2">
        <v>269.89999999999998</v>
      </c>
      <c r="H25" s="5">
        <v>131.07</v>
      </c>
      <c r="I25" s="5">
        <v>85.39</v>
      </c>
      <c r="J25" s="5">
        <v>26.25</v>
      </c>
      <c r="K25" s="5">
        <v>455.05</v>
      </c>
      <c r="M25" s="36">
        <f t="shared" si="17"/>
        <v>0.95648947652455474</v>
      </c>
      <c r="N25" s="36">
        <f t="shared" si="18"/>
        <v>1.0217801838096436</v>
      </c>
      <c r="O25" s="42">
        <f t="shared" si="19"/>
        <v>1.013402998636983</v>
      </c>
      <c r="P25" s="43">
        <f t="shared" si="20"/>
        <v>0.93358490566037733</v>
      </c>
      <c r="Q25" s="43">
        <f t="shared" si="21"/>
        <v>1.0151991614255766</v>
      </c>
      <c r="R25" s="43">
        <f t="shared" si="22"/>
        <v>1.0237833327011341</v>
      </c>
      <c r="S25" s="43">
        <f t="shared" si="23"/>
        <v>0.93889684813753582</v>
      </c>
      <c r="T25" s="43">
        <f t="shared" si="24"/>
        <v>0.98922613531047277</v>
      </c>
      <c r="U25" s="43">
        <f t="shared" si="25"/>
        <v>0.98388305847076463</v>
      </c>
      <c r="V25" s="44">
        <f t="shared" si="26"/>
        <v>1.0328899582349738</v>
      </c>
      <c r="W25" s="42">
        <v>1</v>
      </c>
      <c r="X25" s="80"/>
      <c r="Y25" s="81">
        <v>3</v>
      </c>
      <c r="Z25" s="69">
        <v>20</v>
      </c>
      <c r="AA25" s="63">
        <f t="shared" si="16"/>
        <v>0</v>
      </c>
      <c r="AB25" s="54">
        <f t="shared" si="27"/>
        <v>4</v>
      </c>
      <c r="AC25" s="4">
        <f t="shared" si="28"/>
        <v>0</v>
      </c>
      <c r="AD25" s="50"/>
      <c r="AE25" s="5">
        <v>425.37</v>
      </c>
      <c r="AF25" s="61" t="b">
        <f t="shared" ca="1" si="29"/>
        <v>0</v>
      </c>
      <c r="AG25" s="84" t="str">
        <f t="shared" ca="1" si="30"/>
        <v/>
      </c>
      <c r="AH25" s="84" t="str">
        <f t="shared" ca="1" si="31"/>
        <v/>
      </c>
      <c r="AI25" s="84" t="str">
        <f t="shared" ca="1" si="32"/>
        <v/>
      </c>
      <c r="AJ25" s="84" t="str">
        <f t="shared" ca="1" si="33"/>
        <v/>
      </c>
      <c r="AK25" s="84" t="str">
        <f t="shared" ca="1" si="34"/>
        <v/>
      </c>
      <c r="AL25" s="84" t="str">
        <f t="shared" ca="1" si="35"/>
        <v/>
      </c>
      <c r="AM25" s="84" t="str">
        <f t="shared" ca="1" si="36"/>
        <v/>
      </c>
      <c r="AN25" s="84" t="str">
        <f t="shared" ca="1" si="37"/>
        <v/>
      </c>
      <c r="AO25" s="84" t="str">
        <f t="shared" ca="1" si="38"/>
        <v/>
      </c>
      <c r="AP25" s="84" t="str">
        <f t="shared" ca="1" si="39"/>
        <v/>
      </c>
      <c r="AQ25" s="84" t="str">
        <f t="shared" ca="1" si="40"/>
        <v/>
      </c>
      <c r="AR25" s="85"/>
      <c r="AS25" s="86" t="str">
        <f t="shared" si="41"/>
        <v/>
      </c>
      <c r="AT25" t="str">
        <f>+IF($AC25&gt;0,HLOOKUP(AS25,$AG25:$AQ$59,AU25,0),"")</f>
        <v/>
      </c>
      <c r="AU25">
        <v>35</v>
      </c>
      <c r="AV25" s="1">
        <v>41407</v>
      </c>
    </row>
    <row r="26" spans="1:48" x14ac:dyDescent="0.25">
      <c r="A26" s="1">
        <v>41414</v>
      </c>
      <c r="B26" s="5">
        <v>437.05</v>
      </c>
      <c r="C26" s="5">
        <v>81.14</v>
      </c>
      <c r="D26" s="2">
        <v>42.43</v>
      </c>
      <c r="E26" s="2">
        <v>36.08</v>
      </c>
      <c r="F26" s="5">
        <v>19.329999999999998</v>
      </c>
      <c r="G26" s="2">
        <v>261.74</v>
      </c>
      <c r="H26" s="5">
        <v>133.76</v>
      </c>
      <c r="I26" s="5">
        <v>83.97</v>
      </c>
      <c r="J26" s="5">
        <v>24.31</v>
      </c>
      <c r="K26" s="5">
        <v>437.1</v>
      </c>
      <c r="M26" s="36">
        <f t="shared" si="17"/>
        <v>1.0274584479394411</v>
      </c>
      <c r="N26" s="36">
        <f t="shared" si="18"/>
        <v>0.99975357318876301</v>
      </c>
      <c r="O26" s="42">
        <f t="shared" si="19"/>
        <v>0.95113203317641781</v>
      </c>
      <c r="P26" s="43">
        <f t="shared" si="20"/>
        <v>0.97224467798437075</v>
      </c>
      <c r="Q26" s="43">
        <f t="shared" si="21"/>
        <v>0.997934950955085</v>
      </c>
      <c r="R26" s="43">
        <f t="shared" si="22"/>
        <v>0.96976658021489448</v>
      </c>
      <c r="S26" s="43">
        <f t="shared" si="23"/>
        <v>1.0205233844510566</v>
      </c>
      <c r="T26" s="43">
        <f t="shared" si="24"/>
        <v>0.98337041808174253</v>
      </c>
      <c r="U26" s="43">
        <f t="shared" si="25"/>
        <v>0.92609523809523808</v>
      </c>
      <c r="V26" s="44">
        <f t="shared" si="26"/>
        <v>0.96055378529831892</v>
      </c>
      <c r="W26" s="42">
        <v>1</v>
      </c>
      <c r="X26" s="80" t="s">
        <v>64</v>
      </c>
      <c r="Y26" s="81">
        <v>4</v>
      </c>
      <c r="Z26" s="69">
        <v>21</v>
      </c>
      <c r="AA26" s="63">
        <f t="shared" si="16"/>
        <v>0</v>
      </c>
      <c r="AB26" s="54">
        <f t="shared" si="27"/>
        <v>3</v>
      </c>
      <c r="AC26" s="4">
        <f t="shared" si="28"/>
        <v>0</v>
      </c>
      <c r="AD26" s="50"/>
      <c r="AE26" s="5">
        <v>437.05</v>
      </c>
      <c r="AF26" s="61" t="b">
        <f t="shared" ca="1" si="29"/>
        <v>0</v>
      </c>
      <c r="AG26" s="84" t="str">
        <f t="shared" ca="1" si="30"/>
        <v/>
      </c>
      <c r="AH26" s="84" t="str">
        <f t="shared" ca="1" si="31"/>
        <v/>
      </c>
      <c r="AI26" s="84" t="str">
        <f t="shared" ca="1" si="32"/>
        <v/>
      </c>
      <c r="AJ26" s="84" t="str">
        <f t="shared" ca="1" si="33"/>
        <v/>
      </c>
      <c r="AK26" s="84" t="str">
        <f t="shared" ca="1" si="34"/>
        <v/>
      </c>
      <c r="AL26" s="84" t="str">
        <f t="shared" ca="1" si="35"/>
        <v/>
      </c>
      <c r="AM26" s="84" t="str">
        <f t="shared" ca="1" si="36"/>
        <v/>
      </c>
      <c r="AN26" s="84" t="str">
        <f t="shared" ca="1" si="37"/>
        <v/>
      </c>
      <c r="AO26" s="84" t="str">
        <f t="shared" ca="1" si="38"/>
        <v/>
      </c>
      <c r="AP26" s="84" t="str">
        <f t="shared" ca="1" si="39"/>
        <v/>
      </c>
      <c r="AQ26" s="84" t="str">
        <f t="shared" ca="1" si="40"/>
        <v/>
      </c>
      <c r="AR26" s="85"/>
      <c r="AS26" s="86" t="str">
        <f t="shared" si="41"/>
        <v/>
      </c>
      <c r="AT26" t="str">
        <f>+IF($AC26&gt;0,HLOOKUP(AS26,$AG26:$AQ$59,AU26,0),"")</f>
        <v/>
      </c>
      <c r="AU26">
        <v>34</v>
      </c>
      <c r="AV26" s="1">
        <v>41414</v>
      </c>
    </row>
    <row r="27" spans="1:48" x14ac:dyDescent="0.25">
      <c r="A27" s="1">
        <v>41422</v>
      </c>
      <c r="B27" s="5">
        <v>441.54</v>
      </c>
      <c r="C27" s="5">
        <v>81.040000000000006</v>
      </c>
      <c r="D27" s="2">
        <v>42.91</v>
      </c>
      <c r="E27" s="2">
        <v>37.729999999999997</v>
      </c>
      <c r="F27" s="5">
        <v>19.11</v>
      </c>
      <c r="G27" s="2">
        <v>269.2</v>
      </c>
      <c r="H27" s="5">
        <v>133.91999999999999</v>
      </c>
      <c r="I27" s="5">
        <v>83.57</v>
      </c>
      <c r="J27" s="5">
        <v>24.35</v>
      </c>
      <c r="K27" s="5">
        <v>436.05</v>
      </c>
      <c r="M27" s="36">
        <f t="shared" si="17"/>
        <v>1.0102734240933531</v>
      </c>
      <c r="N27" s="36">
        <f t="shared" si="18"/>
        <v>0.99876756223810703</v>
      </c>
      <c r="O27" s="42">
        <f t="shared" si="19"/>
        <v>1.011312750412444</v>
      </c>
      <c r="P27" s="43">
        <f t="shared" si="20"/>
        <v>1.0457317073170731</v>
      </c>
      <c r="Q27" s="43">
        <f t="shared" si="21"/>
        <v>0.98861872736678746</v>
      </c>
      <c r="R27" s="43">
        <f t="shared" si="22"/>
        <v>1.0285015664399786</v>
      </c>
      <c r="S27" s="43">
        <f t="shared" si="23"/>
        <v>1.0011961722488039</v>
      </c>
      <c r="T27" s="43">
        <f t="shared" si="24"/>
        <v>0.99523639395022023</v>
      </c>
      <c r="U27" s="43">
        <f t="shared" si="25"/>
        <v>1.0016454134101194</v>
      </c>
      <c r="V27" s="44">
        <f t="shared" si="26"/>
        <v>0.99759780370624573</v>
      </c>
      <c r="W27" s="42">
        <v>1</v>
      </c>
      <c r="X27" s="80"/>
      <c r="Y27" s="81">
        <v>5</v>
      </c>
      <c r="Z27" s="75">
        <v>22</v>
      </c>
      <c r="AA27" s="63">
        <f t="shared" si="16"/>
        <v>0</v>
      </c>
      <c r="AB27" s="54">
        <f t="shared" si="27"/>
        <v>2</v>
      </c>
      <c r="AC27" s="4">
        <f t="shared" si="28"/>
        <v>0</v>
      </c>
      <c r="AD27" s="50"/>
      <c r="AE27" s="5">
        <v>441.54</v>
      </c>
      <c r="AF27" s="61" t="b">
        <f t="shared" ca="1" si="29"/>
        <v>0</v>
      </c>
      <c r="AG27" s="84" t="str">
        <f t="shared" ca="1" si="30"/>
        <v/>
      </c>
      <c r="AH27" s="84" t="str">
        <f t="shared" ca="1" si="31"/>
        <v/>
      </c>
      <c r="AI27" s="84" t="str">
        <f t="shared" ca="1" si="32"/>
        <v/>
      </c>
      <c r="AJ27" s="84" t="str">
        <f t="shared" ca="1" si="33"/>
        <v/>
      </c>
      <c r="AK27" s="84" t="str">
        <f t="shared" ca="1" si="34"/>
        <v/>
      </c>
      <c r="AL27" s="84" t="str">
        <f t="shared" ca="1" si="35"/>
        <v/>
      </c>
      <c r="AM27" s="84" t="str">
        <f t="shared" ca="1" si="36"/>
        <v/>
      </c>
      <c r="AN27" s="84" t="str">
        <f t="shared" ca="1" si="37"/>
        <v/>
      </c>
      <c r="AO27" s="84" t="str">
        <f t="shared" ca="1" si="38"/>
        <v/>
      </c>
      <c r="AP27" s="84" t="str">
        <f t="shared" ca="1" si="39"/>
        <v/>
      </c>
      <c r="AQ27" s="84" t="str">
        <f t="shared" ca="1" si="40"/>
        <v/>
      </c>
      <c r="AR27" s="85"/>
      <c r="AS27" s="86" t="str">
        <f t="shared" si="41"/>
        <v/>
      </c>
      <c r="AT27" t="str">
        <f>+IF($AC27&gt;0,HLOOKUP(AS27,$AG27:$AQ$59,AU27,0),"")</f>
        <v/>
      </c>
      <c r="AU27">
        <v>33</v>
      </c>
      <c r="AV27" s="1">
        <v>41422</v>
      </c>
    </row>
    <row r="28" spans="1:48" x14ac:dyDescent="0.25">
      <c r="A28" s="1">
        <v>41428</v>
      </c>
      <c r="B28" s="5">
        <v>433.77</v>
      </c>
      <c r="C28" s="5">
        <v>79.84</v>
      </c>
      <c r="D28" s="2">
        <v>44.12</v>
      </c>
      <c r="E28" s="2">
        <v>36.65</v>
      </c>
      <c r="F28" s="5">
        <v>19.22</v>
      </c>
      <c r="G28" s="2">
        <v>276.87</v>
      </c>
      <c r="H28" s="5">
        <v>133.28</v>
      </c>
      <c r="I28" s="5">
        <v>82.45</v>
      </c>
      <c r="J28" s="5">
        <v>23.29</v>
      </c>
      <c r="K28" s="5">
        <v>440.31</v>
      </c>
      <c r="M28" s="36">
        <f t="shared" si="17"/>
        <v>0.98240250033971999</v>
      </c>
      <c r="N28" s="36">
        <f t="shared" si="18"/>
        <v>0.98519249753208293</v>
      </c>
      <c r="O28" s="42">
        <f t="shared" si="19"/>
        <v>1.0281985551153578</v>
      </c>
      <c r="P28" s="43">
        <f t="shared" si="20"/>
        <v>0.9713755632122979</v>
      </c>
      <c r="Q28" s="43">
        <f t="shared" si="21"/>
        <v>1.0057561486132915</v>
      </c>
      <c r="R28" s="43">
        <f t="shared" si="22"/>
        <v>1.0284918276374444</v>
      </c>
      <c r="S28" s="43">
        <f t="shared" si="23"/>
        <v>0.99522102747909214</v>
      </c>
      <c r="T28" s="43">
        <f t="shared" si="24"/>
        <v>0.98659806150532503</v>
      </c>
      <c r="U28" s="43">
        <f t="shared" si="25"/>
        <v>0.95646817248459948</v>
      </c>
      <c r="V28" s="44">
        <f t="shared" si="26"/>
        <v>1.0097695218438252</v>
      </c>
      <c r="W28" s="42">
        <v>1</v>
      </c>
      <c r="X28" s="80"/>
      <c r="Y28" s="81">
        <v>6</v>
      </c>
      <c r="Z28" s="69">
        <v>23</v>
      </c>
      <c r="AA28" s="63">
        <f t="shared" si="16"/>
        <v>1</v>
      </c>
      <c r="AB28" s="54">
        <f t="shared" si="27"/>
        <v>1</v>
      </c>
      <c r="AC28" s="4">
        <f t="shared" si="28"/>
        <v>17</v>
      </c>
      <c r="AD28" s="50"/>
      <c r="AE28" s="5">
        <v>433.77</v>
      </c>
      <c r="AF28" s="61" t="b">
        <f t="shared" ca="1" si="29"/>
        <v>0</v>
      </c>
      <c r="AG28" s="84">
        <f t="shared" ca="1" si="30"/>
        <v>1.1005140973326877</v>
      </c>
      <c r="AH28" s="84">
        <f t="shared" ca="1" si="31"/>
        <v>0.9055611222444887</v>
      </c>
      <c r="AI28" s="84">
        <f t="shared" ca="1" si="32"/>
        <v>1.1688576609247505</v>
      </c>
      <c r="AJ28" s="84">
        <f t="shared" ca="1" si="33"/>
        <v>1.1593451568894955</v>
      </c>
      <c r="AK28" s="84">
        <f t="shared" ca="1" si="34"/>
        <v>0.70967741935483886</v>
      </c>
      <c r="AL28" s="84">
        <f t="shared" ca="1" si="35"/>
        <v>1.1523097482573053</v>
      </c>
      <c r="AM28" s="84">
        <f t="shared" ca="1" si="36"/>
        <v>0.9493547418967585</v>
      </c>
      <c r="AN28" s="84">
        <f t="shared" ca="1" si="37"/>
        <v>1.0016979987871437</v>
      </c>
      <c r="AO28" s="84">
        <f t="shared" ca="1" si="38"/>
        <v>2.1914984972091029</v>
      </c>
      <c r="AP28" s="84">
        <f t="shared" ca="1" si="39"/>
        <v>0.99159682950648398</v>
      </c>
      <c r="AQ28" s="84">
        <f t="shared" ca="1" si="40"/>
        <v>1</v>
      </c>
      <c r="AR28" s="85"/>
      <c r="AS28" s="92">
        <f t="shared" ca="1" si="41"/>
        <v>2.1914984972091029</v>
      </c>
      <c r="AT28" s="4" t="str">
        <f ca="1">+IF($AC28&gt;0,HLOOKUP(AS28,$AG28:$AQ$59,AU28,0),"")</f>
        <v>FB</v>
      </c>
      <c r="AU28">
        <v>32</v>
      </c>
      <c r="AV28" s="1">
        <v>41428</v>
      </c>
    </row>
    <row r="29" spans="1:48" x14ac:dyDescent="0.25">
      <c r="A29" s="1">
        <v>41435</v>
      </c>
      <c r="B29" s="5">
        <v>422.22</v>
      </c>
      <c r="C29" s="5">
        <v>79.5</v>
      </c>
      <c r="D29" s="2">
        <v>42.84</v>
      </c>
      <c r="E29" s="2">
        <v>35.090000000000003</v>
      </c>
      <c r="F29" s="5">
        <v>18.399999999999999</v>
      </c>
      <c r="G29" s="2">
        <v>273.99</v>
      </c>
      <c r="H29" s="5">
        <v>134.43</v>
      </c>
      <c r="I29" s="5">
        <v>81.69</v>
      </c>
      <c r="J29" s="5">
        <v>23.63</v>
      </c>
      <c r="K29" s="5">
        <v>437.96</v>
      </c>
      <c r="M29" s="36">
        <f t="shared" si="17"/>
        <v>0.97337298568365738</v>
      </c>
      <c r="N29" s="36">
        <f t="shared" si="18"/>
        <v>0.99574148296593179</v>
      </c>
      <c r="O29" s="42">
        <f t="shared" si="19"/>
        <v>0.97098821396192214</v>
      </c>
      <c r="P29" s="43">
        <f t="shared" si="20"/>
        <v>0.95743519781718978</v>
      </c>
      <c r="Q29" s="43">
        <f t="shared" si="21"/>
        <v>0.95733610822060355</v>
      </c>
      <c r="R29" s="43">
        <f t="shared" si="22"/>
        <v>0.98959800628453787</v>
      </c>
      <c r="S29" s="43">
        <f t="shared" si="23"/>
        <v>1.0086284513805523</v>
      </c>
      <c r="T29" s="43">
        <f t="shared" si="24"/>
        <v>0.99078229229836257</v>
      </c>
      <c r="U29" s="43">
        <f t="shared" si="25"/>
        <v>1.0145985401459854</v>
      </c>
      <c r="V29" s="44">
        <f t="shared" si="26"/>
        <v>0.9946628511730371</v>
      </c>
      <c r="W29" s="42">
        <v>1</v>
      </c>
      <c r="X29" s="80"/>
      <c r="Y29" s="81">
        <v>7</v>
      </c>
      <c r="Z29" s="69">
        <v>24</v>
      </c>
      <c r="AA29" s="63">
        <f t="shared" si="16"/>
        <v>0</v>
      </c>
      <c r="AB29" s="54">
        <f t="shared" si="27"/>
        <v>17</v>
      </c>
      <c r="AC29" s="4">
        <f t="shared" si="28"/>
        <v>0</v>
      </c>
      <c r="AD29" s="50"/>
      <c r="AE29" s="5">
        <v>422.22</v>
      </c>
      <c r="AF29" s="61" t="b">
        <f t="shared" ca="1" si="29"/>
        <v>0</v>
      </c>
      <c r="AG29" s="84" t="str">
        <f t="shared" ca="1" si="30"/>
        <v/>
      </c>
      <c r="AH29" s="84" t="str">
        <f t="shared" ca="1" si="31"/>
        <v/>
      </c>
      <c r="AI29" s="84" t="str">
        <f t="shared" ca="1" si="32"/>
        <v/>
      </c>
      <c r="AJ29" s="84" t="str">
        <f t="shared" ca="1" si="33"/>
        <v/>
      </c>
      <c r="AK29" s="84" t="str">
        <f t="shared" ca="1" si="34"/>
        <v/>
      </c>
      <c r="AL29" s="84" t="str">
        <f t="shared" ca="1" si="35"/>
        <v/>
      </c>
      <c r="AM29" s="84" t="str">
        <f t="shared" ca="1" si="36"/>
        <v/>
      </c>
      <c r="AN29" s="84" t="str">
        <f t="shared" ca="1" si="37"/>
        <v/>
      </c>
      <c r="AO29" s="84" t="str">
        <f t="shared" ca="1" si="38"/>
        <v/>
      </c>
      <c r="AP29" s="84" t="str">
        <f t="shared" ca="1" si="39"/>
        <v/>
      </c>
      <c r="AQ29" s="84" t="str">
        <f t="shared" ca="1" si="40"/>
        <v/>
      </c>
      <c r="AR29" s="85"/>
      <c r="AS29" s="86" t="str">
        <f t="shared" si="41"/>
        <v/>
      </c>
      <c r="AT29" t="str">
        <f>+IF($AC29&gt;0,HLOOKUP(AS29,$AG29:$AQ$59,AU29,0),"")</f>
        <v/>
      </c>
      <c r="AU29">
        <v>31</v>
      </c>
      <c r="AV29" s="1">
        <v>41435</v>
      </c>
    </row>
    <row r="30" spans="1:48" ht="16.5" thickBot="1" x14ac:dyDescent="0.3">
      <c r="A30" s="1">
        <v>41442</v>
      </c>
      <c r="B30" s="5">
        <v>405.97</v>
      </c>
      <c r="C30" s="5">
        <v>78.36</v>
      </c>
      <c r="D30" s="2">
        <v>44.77</v>
      </c>
      <c r="E30" s="2">
        <v>34.21</v>
      </c>
      <c r="F30" s="5">
        <v>17.61</v>
      </c>
      <c r="G30" s="2">
        <v>273.36</v>
      </c>
      <c r="H30" s="5">
        <v>125.05</v>
      </c>
      <c r="I30" s="5">
        <v>80.959999999999994</v>
      </c>
      <c r="J30" s="5">
        <v>24.53</v>
      </c>
      <c r="K30" s="5">
        <v>440.91</v>
      </c>
      <c r="M30" s="36">
        <f t="shared" si="17"/>
        <v>0.96151295533134384</v>
      </c>
      <c r="N30" s="36">
        <f t="shared" si="18"/>
        <v>0.98566037735849055</v>
      </c>
      <c r="O30" s="42">
        <f t="shared" si="19"/>
        <v>1.0450513538748833</v>
      </c>
      <c r="P30" s="43">
        <f t="shared" si="20"/>
        <v>0.97492163009404387</v>
      </c>
      <c r="Q30" s="43">
        <f t="shared" si="21"/>
        <v>0.95706521739130435</v>
      </c>
      <c r="R30" s="43">
        <f t="shared" si="22"/>
        <v>0.99770064600897845</v>
      </c>
      <c r="S30" s="43">
        <f t="shared" si="23"/>
        <v>0.93022390835378999</v>
      </c>
      <c r="T30" s="43">
        <f t="shared" si="24"/>
        <v>0.99106377769616838</v>
      </c>
      <c r="U30" s="43">
        <f t="shared" si="25"/>
        <v>1.03808717731697</v>
      </c>
      <c r="V30" s="44">
        <f t="shared" si="26"/>
        <v>1.0067357749566173</v>
      </c>
      <c r="W30" s="42">
        <v>1</v>
      </c>
      <c r="X30" s="82"/>
      <c r="Y30" s="83">
        <v>8</v>
      </c>
      <c r="Z30" s="75">
        <v>25</v>
      </c>
      <c r="AA30" s="63">
        <f t="shared" si="16"/>
        <v>0</v>
      </c>
      <c r="AB30" s="54">
        <f t="shared" si="27"/>
        <v>16</v>
      </c>
      <c r="AC30" s="4">
        <f t="shared" si="28"/>
        <v>0</v>
      </c>
      <c r="AD30" s="50"/>
      <c r="AE30" s="5">
        <v>405.97</v>
      </c>
      <c r="AF30" s="61" t="b">
        <f t="shared" ca="1" si="29"/>
        <v>0</v>
      </c>
      <c r="AG30" s="84" t="str">
        <f t="shared" ca="1" si="30"/>
        <v/>
      </c>
      <c r="AH30" s="84" t="str">
        <f t="shared" ca="1" si="31"/>
        <v/>
      </c>
      <c r="AI30" s="84" t="str">
        <f t="shared" ca="1" si="32"/>
        <v/>
      </c>
      <c r="AJ30" s="84" t="str">
        <f t="shared" ca="1" si="33"/>
        <v/>
      </c>
      <c r="AK30" s="84" t="str">
        <f t="shared" ca="1" si="34"/>
        <v/>
      </c>
      <c r="AL30" s="84" t="str">
        <f t="shared" ca="1" si="35"/>
        <v/>
      </c>
      <c r="AM30" s="84" t="str">
        <f t="shared" ca="1" si="36"/>
        <v/>
      </c>
      <c r="AN30" s="84" t="str">
        <f t="shared" ca="1" si="37"/>
        <v/>
      </c>
      <c r="AO30" s="84" t="str">
        <f t="shared" ca="1" si="38"/>
        <v/>
      </c>
      <c r="AP30" s="84" t="str">
        <f t="shared" ca="1" si="39"/>
        <v/>
      </c>
      <c r="AQ30" s="84" t="str">
        <f t="shared" ca="1" si="40"/>
        <v/>
      </c>
      <c r="AR30" s="85"/>
      <c r="AS30" s="86" t="str">
        <f t="shared" si="41"/>
        <v/>
      </c>
      <c r="AT30" t="str">
        <f>+IF($AC30&gt;0,HLOOKUP(AS30,$AG30:$AQ$59,AU30,0),"")</f>
        <v/>
      </c>
      <c r="AU30">
        <v>30</v>
      </c>
      <c r="AV30" s="1">
        <v>41442</v>
      </c>
    </row>
    <row r="31" spans="1:48" x14ac:dyDescent="0.25">
      <c r="A31" s="1">
        <v>41449</v>
      </c>
      <c r="B31" s="5">
        <v>389.31</v>
      </c>
      <c r="C31" s="5">
        <v>71.02</v>
      </c>
      <c r="D31" s="2">
        <v>45.56</v>
      </c>
      <c r="E31" s="2">
        <v>33.94</v>
      </c>
      <c r="F31" s="5">
        <v>17.760000000000002</v>
      </c>
      <c r="G31" s="2">
        <v>277.69</v>
      </c>
      <c r="H31" s="5">
        <v>119.11</v>
      </c>
      <c r="I31" s="5">
        <v>80.349999999999994</v>
      </c>
      <c r="J31" s="5">
        <v>24.88</v>
      </c>
      <c r="K31" s="5">
        <v>440.63</v>
      </c>
      <c r="M31" s="36">
        <f t="shared" si="17"/>
        <v>0.95896248491267821</v>
      </c>
      <c r="N31" s="36">
        <f t="shared" si="18"/>
        <v>0.90632976008167432</v>
      </c>
      <c r="O31" s="42">
        <f t="shared" si="19"/>
        <v>1.0176457449184722</v>
      </c>
      <c r="P31" s="43">
        <f t="shared" si="20"/>
        <v>0.99210757088570589</v>
      </c>
      <c r="Q31" s="43">
        <f t="shared" si="21"/>
        <v>1.0085178875638843</v>
      </c>
      <c r="R31" s="43">
        <f t="shared" si="22"/>
        <v>1.015839918056775</v>
      </c>
      <c r="S31" s="43">
        <f t="shared" si="23"/>
        <v>0.95249900039984003</v>
      </c>
      <c r="T31" s="43">
        <f t="shared" si="24"/>
        <v>0.99246541501976282</v>
      </c>
      <c r="U31" s="43">
        <f t="shared" si="25"/>
        <v>1.0142682429677945</v>
      </c>
      <c r="V31" s="44">
        <f t="shared" si="26"/>
        <v>0.99936494976299006</v>
      </c>
      <c r="W31" s="42">
        <v>1</v>
      </c>
      <c r="X31" s="80"/>
      <c r="Y31" s="81">
        <v>1</v>
      </c>
      <c r="Z31" s="69">
        <v>26</v>
      </c>
      <c r="AA31" s="63">
        <f t="shared" si="16"/>
        <v>0</v>
      </c>
      <c r="AB31" s="54">
        <f t="shared" si="27"/>
        <v>15</v>
      </c>
      <c r="AC31" s="4">
        <f t="shared" si="28"/>
        <v>0</v>
      </c>
      <c r="AD31" s="50"/>
      <c r="AE31" s="5">
        <v>389.31</v>
      </c>
      <c r="AF31" s="61" t="b">
        <f t="shared" ca="1" si="29"/>
        <v>0</v>
      </c>
      <c r="AG31" s="84" t="str">
        <f t="shared" ca="1" si="30"/>
        <v/>
      </c>
      <c r="AH31" s="84" t="str">
        <f t="shared" ca="1" si="31"/>
        <v/>
      </c>
      <c r="AI31" s="84" t="str">
        <f t="shared" ca="1" si="32"/>
        <v/>
      </c>
      <c r="AJ31" s="84" t="str">
        <f t="shared" ca="1" si="33"/>
        <v/>
      </c>
      <c r="AK31" s="84" t="str">
        <f t="shared" ca="1" si="34"/>
        <v/>
      </c>
      <c r="AL31" s="84" t="str">
        <f t="shared" ca="1" si="35"/>
        <v/>
      </c>
      <c r="AM31" s="84" t="str">
        <f t="shared" ca="1" si="36"/>
        <v/>
      </c>
      <c r="AN31" s="84" t="str">
        <f t="shared" ca="1" si="37"/>
        <v/>
      </c>
      <c r="AO31" s="84" t="str">
        <f t="shared" ca="1" si="38"/>
        <v/>
      </c>
      <c r="AP31" s="84" t="str">
        <f t="shared" ca="1" si="39"/>
        <v/>
      </c>
      <c r="AQ31" s="84" t="str">
        <f t="shared" ca="1" si="40"/>
        <v/>
      </c>
      <c r="AR31" s="85"/>
      <c r="AS31" s="86" t="str">
        <f t="shared" si="41"/>
        <v/>
      </c>
      <c r="AT31" t="str">
        <f>+IF($AC31&gt;0,HLOOKUP(AS31,$AG31:$AQ$59,AU31,0),"")</f>
        <v/>
      </c>
      <c r="AU31">
        <v>29</v>
      </c>
      <c r="AV31" s="1">
        <v>41449</v>
      </c>
    </row>
    <row r="32" spans="1:48" x14ac:dyDescent="0.25">
      <c r="A32" s="1">
        <v>41456</v>
      </c>
      <c r="B32" s="5">
        <v>409.82</v>
      </c>
      <c r="C32" s="5">
        <v>72.680000000000007</v>
      </c>
      <c r="D32" s="2">
        <v>47</v>
      </c>
      <c r="E32" s="2">
        <v>34.159999999999997</v>
      </c>
      <c r="F32" s="5">
        <v>18.21</v>
      </c>
      <c r="G32" s="2">
        <v>285.88</v>
      </c>
      <c r="H32" s="5">
        <v>118.09</v>
      </c>
      <c r="I32" s="5">
        <v>80.010000000000005</v>
      </c>
      <c r="J32" s="5">
        <v>24.37</v>
      </c>
      <c r="K32" s="5">
        <v>447.19</v>
      </c>
      <c r="M32" s="36">
        <f t="shared" si="17"/>
        <v>1.05268295188924</v>
      </c>
      <c r="N32" s="36">
        <f t="shared" si="18"/>
        <v>1.0233736975499861</v>
      </c>
      <c r="O32" s="42">
        <f t="shared" si="19"/>
        <v>1.0316066725197541</v>
      </c>
      <c r="P32" s="43">
        <f t="shared" si="20"/>
        <v>1.0064820271066588</v>
      </c>
      <c r="Q32" s="43">
        <f t="shared" si="21"/>
        <v>1.0253378378378377</v>
      </c>
      <c r="R32" s="43">
        <f t="shared" si="22"/>
        <v>1.029493319889085</v>
      </c>
      <c r="S32" s="43">
        <f t="shared" si="23"/>
        <v>0.99143648728066491</v>
      </c>
      <c r="T32" s="43">
        <f t="shared" si="24"/>
        <v>0.99576851275668965</v>
      </c>
      <c r="U32" s="43">
        <f t="shared" si="25"/>
        <v>0.97950160771704187</v>
      </c>
      <c r="V32" s="44">
        <f t="shared" si="26"/>
        <v>1.0148877743231282</v>
      </c>
      <c r="W32" s="42">
        <v>1</v>
      </c>
      <c r="X32" s="80"/>
      <c r="Y32" s="81">
        <v>2</v>
      </c>
      <c r="Z32" s="69">
        <v>27</v>
      </c>
      <c r="AA32" s="63">
        <f t="shared" si="16"/>
        <v>0</v>
      </c>
      <c r="AB32" s="54">
        <f t="shared" si="27"/>
        <v>14</v>
      </c>
      <c r="AC32" s="4">
        <f t="shared" si="28"/>
        <v>0</v>
      </c>
      <c r="AD32" s="50"/>
      <c r="AE32" s="5">
        <v>409.82</v>
      </c>
      <c r="AF32" s="61" t="b">
        <f t="shared" ca="1" si="29"/>
        <v>0</v>
      </c>
      <c r="AG32" s="84" t="str">
        <f t="shared" ca="1" si="30"/>
        <v/>
      </c>
      <c r="AH32" s="84" t="str">
        <f t="shared" ca="1" si="31"/>
        <v/>
      </c>
      <c r="AI32" s="84" t="str">
        <f t="shared" ca="1" si="32"/>
        <v/>
      </c>
      <c r="AJ32" s="84" t="str">
        <f t="shared" ca="1" si="33"/>
        <v/>
      </c>
      <c r="AK32" s="84" t="str">
        <f t="shared" ca="1" si="34"/>
        <v/>
      </c>
      <c r="AL32" s="84" t="str">
        <f t="shared" ca="1" si="35"/>
        <v/>
      </c>
      <c r="AM32" s="84" t="str">
        <f t="shared" ca="1" si="36"/>
        <v/>
      </c>
      <c r="AN32" s="84" t="str">
        <f t="shared" ca="1" si="37"/>
        <v/>
      </c>
      <c r="AO32" s="84" t="str">
        <f t="shared" ca="1" si="38"/>
        <v/>
      </c>
      <c r="AP32" s="84" t="str">
        <f t="shared" ca="1" si="39"/>
        <v/>
      </c>
      <c r="AQ32" s="84" t="str">
        <f t="shared" ca="1" si="40"/>
        <v/>
      </c>
      <c r="AR32" s="85"/>
      <c r="AS32" s="86" t="str">
        <f t="shared" si="41"/>
        <v/>
      </c>
      <c r="AT32" t="str">
        <f>+IF($AC32&gt;0,HLOOKUP(AS32,$AG32:$AQ$59,AU32,0),"")</f>
        <v/>
      </c>
      <c r="AU32">
        <v>28</v>
      </c>
      <c r="AV32" s="1">
        <v>41456</v>
      </c>
    </row>
    <row r="33" spans="1:48" x14ac:dyDescent="0.25">
      <c r="A33" s="1">
        <v>41463</v>
      </c>
      <c r="B33" s="5">
        <v>418.75</v>
      </c>
      <c r="C33" s="5">
        <v>74.53</v>
      </c>
      <c r="D33" s="2">
        <v>48.39</v>
      </c>
      <c r="E33" s="2">
        <v>36.01</v>
      </c>
      <c r="F33" s="5">
        <v>18.600000000000001</v>
      </c>
      <c r="G33" s="2">
        <v>307.55</v>
      </c>
      <c r="H33" s="5">
        <v>124.13</v>
      </c>
      <c r="I33" s="5">
        <v>84.91</v>
      </c>
      <c r="J33" s="5">
        <v>25.91</v>
      </c>
      <c r="K33" s="5">
        <v>461.96</v>
      </c>
      <c r="M33" s="36">
        <f t="shared" si="17"/>
        <v>1.0217900541701235</v>
      </c>
      <c r="N33" s="36">
        <f t="shared" si="18"/>
        <v>1.0254540451293339</v>
      </c>
      <c r="O33" s="42">
        <f t="shared" si="19"/>
        <v>1.0295744680851064</v>
      </c>
      <c r="P33" s="43">
        <f t="shared" si="20"/>
        <v>1.0541569086651055</v>
      </c>
      <c r="Q33" s="43">
        <f t="shared" si="21"/>
        <v>1.0214168039538716</v>
      </c>
      <c r="R33" s="43">
        <f t="shared" si="22"/>
        <v>1.0758010353994685</v>
      </c>
      <c r="S33" s="43">
        <f t="shared" si="23"/>
        <v>1.0511474299263273</v>
      </c>
      <c r="T33" s="43">
        <f t="shared" si="24"/>
        <v>1.0612423447069115</v>
      </c>
      <c r="U33" s="43">
        <f t="shared" si="25"/>
        <v>1.0631924497332785</v>
      </c>
      <c r="V33" s="44">
        <f t="shared" si="26"/>
        <v>1.0330284666472864</v>
      </c>
      <c r="W33" s="42">
        <v>1</v>
      </c>
      <c r="X33" s="80"/>
      <c r="Y33" s="81">
        <v>3</v>
      </c>
      <c r="Z33" s="75">
        <v>28</v>
      </c>
      <c r="AA33" s="63">
        <f t="shared" si="16"/>
        <v>0</v>
      </c>
      <c r="AB33" s="54">
        <f t="shared" si="27"/>
        <v>13</v>
      </c>
      <c r="AC33" s="4">
        <f t="shared" si="28"/>
        <v>0</v>
      </c>
      <c r="AD33" s="50"/>
      <c r="AE33" s="5">
        <v>418.75</v>
      </c>
      <c r="AF33" s="61" t="b">
        <f t="shared" ca="1" si="29"/>
        <v>0</v>
      </c>
      <c r="AG33" s="84" t="str">
        <f t="shared" ca="1" si="30"/>
        <v/>
      </c>
      <c r="AH33" s="84" t="str">
        <f t="shared" ca="1" si="31"/>
        <v/>
      </c>
      <c r="AI33" s="84" t="str">
        <f t="shared" ca="1" si="32"/>
        <v/>
      </c>
      <c r="AJ33" s="84" t="str">
        <f t="shared" ca="1" si="33"/>
        <v/>
      </c>
      <c r="AK33" s="84" t="str">
        <f t="shared" ca="1" si="34"/>
        <v/>
      </c>
      <c r="AL33" s="84" t="str">
        <f t="shared" ca="1" si="35"/>
        <v/>
      </c>
      <c r="AM33" s="84" t="str">
        <f t="shared" ca="1" si="36"/>
        <v/>
      </c>
      <c r="AN33" s="84" t="str">
        <f t="shared" ca="1" si="37"/>
        <v/>
      </c>
      <c r="AO33" s="84" t="str">
        <f t="shared" ca="1" si="38"/>
        <v/>
      </c>
      <c r="AP33" s="84" t="str">
        <f t="shared" ca="1" si="39"/>
        <v/>
      </c>
      <c r="AQ33" s="84" t="str">
        <f t="shared" ca="1" si="40"/>
        <v/>
      </c>
      <c r="AR33" s="85"/>
      <c r="AS33" s="86" t="str">
        <f t="shared" si="41"/>
        <v/>
      </c>
      <c r="AT33" t="str">
        <f>+IF($AC33&gt;0,HLOOKUP(AS33,$AG33:$AQ$59,AU33,0),"")</f>
        <v/>
      </c>
      <c r="AU33">
        <v>27</v>
      </c>
      <c r="AV33" s="1">
        <v>41463</v>
      </c>
    </row>
    <row r="34" spans="1:48" x14ac:dyDescent="0.25">
      <c r="A34" s="1">
        <v>41470</v>
      </c>
      <c r="B34" s="5">
        <v>417.21</v>
      </c>
      <c r="C34" s="5">
        <v>74.239999999999995</v>
      </c>
      <c r="D34" s="2">
        <v>48.07</v>
      </c>
      <c r="E34" s="2">
        <v>36.49</v>
      </c>
      <c r="F34" s="5">
        <v>18.11</v>
      </c>
      <c r="G34" s="2">
        <v>305.23</v>
      </c>
      <c r="H34" s="5">
        <v>125.11</v>
      </c>
      <c r="I34" s="5">
        <v>84.01</v>
      </c>
      <c r="J34" s="5">
        <v>25.88</v>
      </c>
      <c r="K34" s="5">
        <v>448.75</v>
      </c>
      <c r="M34" s="36">
        <f t="shared" si="17"/>
        <v>0.99632238805970141</v>
      </c>
      <c r="N34" s="36">
        <f t="shared" si="18"/>
        <v>0.99610894941634232</v>
      </c>
      <c r="O34" s="42">
        <f t="shared" si="19"/>
        <v>0.9933870634428601</v>
      </c>
      <c r="P34" s="43">
        <f t="shared" si="20"/>
        <v>1.0133296306581505</v>
      </c>
      <c r="Q34" s="43">
        <f t="shared" si="21"/>
        <v>0.97365591397849449</v>
      </c>
      <c r="R34" s="43">
        <f t="shared" si="22"/>
        <v>0.99245651113640065</v>
      </c>
      <c r="S34" s="43">
        <f t="shared" si="23"/>
        <v>1.0078949488439539</v>
      </c>
      <c r="T34" s="43">
        <f t="shared" si="24"/>
        <v>0.9894005417500884</v>
      </c>
      <c r="U34" s="43">
        <f t="shared" si="25"/>
        <v>0.99884214588961784</v>
      </c>
      <c r="V34" s="44">
        <f t="shared" si="26"/>
        <v>0.97140445060178371</v>
      </c>
      <c r="W34" s="42">
        <v>1</v>
      </c>
      <c r="X34" s="80" t="s">
        <v>65</v>
      </c>
      <c r="Y34" s="81">
        <v>4</v>
      </c>
      <c r="Z34" s="69">
        <v>29</v>
      </c>
      <c r="AA34" s="63">
        <f t="shared" si="16"/>
        <v>0</v>
      </c>
      <c r="AB34" s="54">
        <f t="shared" si="27"/>
        <v>12</v>
      </c>
      <c r="AC34" s="4">
        <f t="shared" si="28"/>
        <v>0</v>
      </c>
      <c r="AD34" s="50"/>
      <c r="AE34" s="5">
        <v>417.21</v>
      </c>
      <c r="AF34" s="61" t="b">
        <f t="shared" ca="1" si="29"/>
        <v>0</v>
      </c>
      <c r="AG34" s="84" t="str">
        <f t="shared" ca="1" si="30"/>
        <v/>
      </c>
      <c r="AH34" s="84" t="str">
        <f t="shared" ca="1" si="31"/>
        <v/>
      </c>
      <c r="AI34" s="84" t="str">
        <f t="shared" ca="1" si="32"/>
        <v/>
      </c>
      <c r="AJ34" s="84" t="str">
        <f t="shared" ca="1" si="33"/>
        <v/>
      </c>
      <c r="AK34" s="84" t="str">
        <f t="shared" ca="1" si="34"/>
        <v/>
      </c>
      <c r="AL34" s="84" t="str">
        <f t="shared" ca="1" si="35"/>
        <v/>
      </c>
      <c r="AM34" s="84" t="str">
        <f t="shared" ca="1" si="36"/>
        <v/>
      </c>
      <c r="AN34" s="84" t="str">
        <f t="shared" ca="1" si="37"/>
        <v/>
      </c>
      <c r="AO34" s="84" t="str">
        <f t="shared" ca="1" si="38"/>
        <v/>
      </c>
      <c r="AP34" s="84" t="str">
        <f t="shared" ca="1" si="39"/>
        <v/>
      </c>
      <c r="AQ34" s="84" t="str">
        <f t="shared" ca="1" si="40"/>
        <v/>
      </c>
      <c r="AR34" s="85"/>
      <c r="AS34" s="86" t="str">
        <f t="shared" si="41"/>
        <v/>
      </c>
      <c r="AT34" t="str">
        <f>+IF($AC34&gt;0,HLOOKUP(AS34,$AG34:$AQ$59,AU34,0),"")</f>
        <v/>
      </c>
      <c r="AU34">
        <v>26</v>
      </c>
      <c r="AV34" s="1">
        <v>41470</v>
      </c>
    </row>
    <row r="35" spans="1:48" x14ac:dyDescent="0.25">
      <c r="A35" s="1">
        <v>41477</v>
      </c>
      <c r="B35" s="5">
        <v>432.96</v>
      </c>
      <c r="C35" s="5">
        <v>72.16</v>
      </c>
      <c r="D35" s="2">
        <v>47.64</v>
      </c>
      <c r="E35" s="2">
        <v>36.51</v>
      </c>
      <c r="F35" s="5">
        <v>18.670000000000002</v>
      </c>
      <c r="G35" s="2">
        <v>312.01</v>
      </c>
      <c r="H35" s="5">
        <v>128.78</v>
      </c>
      <c r="I35" s="5">
        <v>80.489999999999995</v>
      </c>
      <c r="J35" s="5">
        <v>34.01</v>
      </c>
      <c r="K35" s="5">
        <v>443.12</v>
      </c>
      <c r="M35" s="36">
        <f t="shared" si="17"/>
        <v>1.0377507729920183</v>
      </c>
      <c r="N35" s="36">
        <f t="shared" si="18"/>
        <v>0.97198275862068972</v>
      </c>
      <c r="O35" s="42">
        <f t="shared" si="19"/>
        <v>0.99105471187851046</v>
      </c>
      <c r="P35" s="43">
        <f t="shared" si="20"/>
        <v>1.0005480953685941</v>
      </c>
      <c r="Q35" s="43">
        <f t="shared" si="21"/>
        <v>1.030922142462728</v>
      </c>
      <c r="R35" s="43">
        <f t="shared" si="22"/>
        <v>1.022212757592635</v>
      </c>
      <c r="S35" s="43">
        <f t="shared" si="23"/>
        <v>1.0293341859163936</v>
      </c>
      <c r="T35" s="43">
        <f t="shared" si="24"/>
        <v>0.95810022616355184</v>
      </c>
      <c r="U35" s="43">
        <f t="shared" si="25"/>
        <v>1.3141421947449767</v>
      </c>
      <c r="V35" s="44">
        <f t="shared" si="26"/>
        <v>0.98745403899721451</v>
      </c>
      <c r="W35" s="42">
        <v>1</v>
      </c>
      <c r="X35" s="80"/>
      <c r="Y35" s="81">
        <v>5</v>
      </c>
      <c r="Z35" s="69">
        <v>30</v>
      </c>
      <c r="AA35" s="63">
        <f t="shared" si="16"/>
        <v>0</v>
      </c>
      <c r="AB35" s="54">
        <f t="shared" si="27"/>
        <v>11</v>
      </c>
      <c r="AC35" s="4">
        <f t="shared" si="28"/>
        <v>0</v>
      </c>
      <c r="AD35" s="50"/>
      <c r="AE35" s="5">
        <v>432.96</v>
      </c>
      <c r="AF35" s="61" t="b">
        <f t="shared" ca="1" si="29"/>
        <v>0</v>
      </c>
      <c r="AG35" s="84" t="str">
        <f t="shared" ca="1" si="30"/>
        <v/>
      </c>
      <c r="AH35" s="84" t="str">
        <f t="shared" ca="1" si="31"/>
        <v/>
      </c>
      <c r="AI35" s="84" t="str">
        <f t="shared" ca="1" si="32"/>
        <v/>
      </c>
      <c r="AJ35" s="84" t="str">
        <f t="shared" ca="1" si="33"/>
        <v/>
      </c>
      <c r="AK35" s="84" t="str">
        <f t="shared" ca="1" si="34"/>
        <v/>
      </c>
      <c r="AL35" s="84" t="str">
        <f t="shared" ca="1" si="35"/>
        <v/>
      </c>
      <c r="AM35" s="84" t="str">
        <f t="shared" ca="1" si="36"/>
        <v/>
      </c>
      <c r="AN35" s="84" t="str">
        <f t="shared" ca="1" si="37"/>
        <v/>
      </c>
      <c r="AO35" s="84" t="str">
        <f t="shared" ca="1" si="38"/>
        <v/>
      </c>
      <c r="AP35" s="84" t="str">
        <f t="shared" ca="1" si="39"/>
        <v/>
      </c>
      <c r="AQ35" s="84" t="str">
        <f t="shared" ca="1" si="40"/>
        <v/>
      </c>
      <c r="AR35" s="85"/>
      <c r="AS35" s="86" t="str">
        <f t="shared" si="41"/>
        <v/>
      </c>
      <c r="AT35" t="str">
        <f>+IF($AC35&gt;0,HLOOKUP(AS35,$AG35:$AQ$59,AU35,0),"")</f>
        <v/>
      </c>
      <c r="AU35">
        <v>25</v>
      </c>
      <c r="AV35" s="1">
        <v>41477</v>
      </c>
    </row>
    <row r="36" spans="1:48" x14ac:dyDescent="0.25">
      <c r="A36" s="1">
        <v>41484</v>
      </c>
      <c r="B36" s="5">
        <v>454.12</v>
      </c>
      <c r="C36" s="5">
        <v>73.61</v>
      </c>
      <c r="D36" s="2">
        <v>47.45</v>
      </c>
      <c r="E36" s="2">
        <v>35.03</v>
      </c>
      <c r="F36" s="5">
        <v>19.5</v>
      </c>
      <c r="G36" s="2">
        <v>304.20999999999998</v>
      </c>
      <c r="H36" s="5">
        <v>126.36</v>
      </c>
      <c r="I36" s="5">
        <v>82.68</v>
      </c>
      <c r="J36" s="5">
        <v>38.049999999999997</v>
      </c>
      <c r="K36" s="5">
        <v>453.74</v>
      </c>
      <c r="M36" s="36">
        <f t="shared" si="17"/>
        <v>1.0488728750923872</v>
      </c>
      <c r="N36" s="36">
        <f t="shared" si="18"/>
        <v>1.0200942350332594</v>
      </c>
      <c r="O36" s="42">
        <f t="shared" si="19"/>
        <v>0.99601175482787574</v>
      </c>
      <c r="P36" s="43">
        <f t="shared" si="20"/>
        <v>0.9594631607778692</v>
      </c>
      <c r="Q36" s="43">
        <f t="shared" si="21"/>
        <v>1.0444563470808783</v>
      </c>
      <c r="R36" s="43">
        <f t="shared" si="22"/>
        <v>0.9750008012563699</v>
      </c>
      <c r="S36" s="43">
        <f t="shared" si="23"/>
        <v>0.98120826215250811</v>
      </c>
      <c r="T36" s="43">
        <f t="shared" si="24"/>
        <v>1.0272083488632129</v>
      </c>
      <c r="U36" s="43">
        <f t="shared" si="25"/>
        <v>1.1187885915907085</v>
      </c>
      <c r="V36" s="44">
        <f t="shared" si="26"/>
        <v>1.0239664199313956</v>
      </c>
      <c r="W36" s="42">
        <v>1</v>
      </c>
      <c r="X36" s="80"/>
      <c r="Y36" s="81">
        <v>6</v>
      </c>
      <c r="Z36" s="75">
        <v>31</v>
      </c>
      <c r="AA36" s="63">
        <f t="shared" si="16"/>
        <v>0</v>
      </c>
      <c r="AB36" s="54">
        <f t="shared" si="27"/>
        <v>10</v>
      </c>
      <c r="AC36" s="4">
        <f t="shared" si="28"/>
        <v>0</v>
      </c>
      <c r="AD36" s="50"/>
      <c r="AE36" s="5">
        <v>454.12</v>
      </c>
      <c r="AF36" s="61" t="b">
        <f t="shared" ca="1" si="29"/>
        <v>0</v>
      </c>
      <c r="AG36" s="84" t="str">
        <f t="shared" ca="1" si="30"/>
        <v/>
      </c>
      <c r="AH36" s="84" t="str">
        <f t="shared" ca="1" si="31"/>
        <v/>
      </c>
      <c r="AI36" s="84" t="str">
        <f t="shared" ca="1" si="32"/>
        <v/>
      </c>
      <c r="AJ36" s="84" t="str">
        <f t="shared" ca="1" si="33"/>
        <v/>
      </c>
      <c r="AK36" s="84" t="str">
        <f t="shared" ca="1" si="34"/>
        <v/>
      </c>
      <c r="AL36" s="84" t="str">
        <f t="shared" ca="1" si="35"/>
        <v/>
      </c>
      <c r="AM36" s="84" t="str">
        <f t="shared" ca="1" si="36"/>
        <v/>
      </c>
      <c r="AN36" s="84" t="str">
        <f t="shared" ca="1" si="37"/>
        <v/>
      </c>
      <c r="AO36" s="84" t="str">
        <f t="shared" ca="1" si="38"/>
        <v/>
      </c>
      <c r="AP36" s="84" t="str">
        <f t="shared" ca="1" si="39"/>
        <v/>
      </c>
      <c r="AQ36" s="84" t="str">
        <f t="shared" ca="1" si="40"/>
        <v/>
      </c>
      <c r="AR36" s="85"/>
      <c r="AS36" s="86" t="str">
        <f t="shared" si="41"/>
        <v/>
      </c>
      <c r="AT36" t="str">
        <f>+IF($AC36&gt;0,HLOOKUP(AS36,$AG36:$AQ$59,AU36,0),"")</f>
        <v/>
      </c>
      <c r="AU36">
        <v>24</v>
      </c>
      <c r="AV36" s="1">
        <v>41484</v>
      </c>
    </row>
    <row r="37" spans="1:48" x14ac:dyDescent="0.25">
      <c r="A37" s="1">
        <v>41491</v>
      </c>
      <c r="B37" s="5">
        <v>449.12</v>
      </c>
      <c r="C37" s="5">
        <v>72.569999999999993</v>
      </c>
      <c r="D37" s="2">
        <v>47.18</v>
      </c>
      <c r="E37" s="2">
        <v>35.85</v>
      </c>
      <c r="F37" s="5">
        <v>16.399999999999999</v>
      </c>
      <c r="G37" s="2">
        <v>297.26</v>
      </c>
      <c r="H37" s="5">
        <v>126.86</v>
      </c>
      <c r="I37" s="5">
        <v>82.89</v>
      </c>
      <c r="J37" s="5">
        <v>38.5</v>
      </c>
      <c r="K37" s="5">
        <v>445.65</v>
      </c>
      <c r="M37" s="36">
        <f t="shared" si="17"/>
        <v>0.98898969435391526</v>
      </c>
      <c r="N37" s="36">
        <f t="shared" si="18"/>
        <v>0.98587148485260145</v>
      </c>
      <c r="O37" s="42">
        <f t="shared" si="19"/>
        <v>0.99430979978925182</v>
      </c>
      <c r="P37" s="43">
        <f t="shared" si="20"/>
        <v>1.0234085069940051</v>
      </c>
      <c r="Q37" s="43">
        <f t="shared" si="21"/>
        <v>0.84102564102564092</v>
      </c>
      <c r="R37" s="43">
        <f t="shared" si="22"/>
        <v>0.97715393971269848</v>
      </c>
      <c r="S37" s="43">
        <f t="shared" si="23"/>
        <v>1.0039569484013928</v>
      </c>
      <c r="T37" s="43">
        <f t="shared" si="24"/>
        <v>1.0025399129172714</v>
      </c>
      <c r="U37" s="43">
        <f t="shared" si="25"/>
        <v>1.011826544021025</v>
      </c>
      <c r="V37" s="44">
        <f t="shared" si="26"/>
        <v>0.98217040595935989</v>
      </c>
      <c r="W37" s="42">
        <v>1</v>
      </c>
      <c r="X37" s="80"/>
      <c r="Y37" s="81">
        <v>7</v>
      </c>
      <c r="Z37" s="69">
        <v>32</v>
      </c>
      <c r="AA37" s="63">
        <f t="shared" si="16"/>
        <v>0</v>
      </c>
      <c r="AB37" s="54">
        <f t="shared" si="27"/>
        <v>9</v>
      </c>
      <c r="AC37" s="4">
        <f t="shared" si="28"/>
        <v>0</v>
      </c>
      <c r="AD37" s="50"/>
      <c r="AE37" s="5">
        <v>449.12</v>
      </c>
      <c r="AF37" s="61" t="b">
        <f t="shared" ca="1" si="29"/>
        <v>0</v>
      </c>
      <c r="AG37" s="84" t="str">
        <f t="shared" ca="1" si="30"/>
        <v/>
      </c>
      <c r="AH37" s="84" t="str">
        <f t="shared" ca="1" si="31"/>
        <v/>
      </c>
      <c r="AI37" s="84" t="str">
        <f t="shared" ca="1" si="32"/>
        <v/>
      </c>
      <c r="AJ37" s="84" t="str">
        <f t="shared" ca="1" si="33"/>
        <v/>
      </c>
      <c r="AK37" s="84" t="str">
        <f t="shared" ca="1" si="34"/>
        <v/>
      </c>
      <c r="AL37" s="84" t="str">
        <f t="shared" ca="1" si="35"/>
        <v/>
      </c>
      <c r="AM37" s="84" t="str">
        <f t="shared" ca="1" si="36"/>
        <v/>
      </c>
      <c r="AN37" s="84" t="str">
        <f t="shared" ca="1" si="37"/>
        <v/>
      </c>
      <c r="AO37" s="84" t="str">
        <f t="shared" ca="1" si="38"/>
        <v/>
      </c>
      <c r="AP37" s="84" t="str">
        <f t="shared" ca="1" si="39"/>
        <v/>
      </c>
      <c r="AQ37" s="84" t="str">
        <f t="shared" ca="1" si="40"/>
        <v/>
      </c>
      <c r="AR37" s="85"/>
      <c r="AS37" s="86" t="str">
        <f t="shared" si="41"/>
        <v/>
      </c>
      <c r="AT37" t="str">
        <f>+IF($AC37&gt;0,HLOOKUP(AS37,$AG37:$AQ$59,AU37,0),"")</f>
        <v/>
      </c>
      <c r="AU37">
        <v>23</v>
      </c>
      <c r="AV37" s="1">
        <v>41491</v>
      </c>
    </row>
    <row r="38" spans="1:48" ht="16.5" thickBot="1" x14ac:dyDescent="0.3">
      <c r="A38" s="1">
        <v>41498</v>
      </c>
      <c r="B38" s="5">
        <v>496.44</v>
      </c>
      <c r="C38" s="5">
        <v>70.709999999999994</v>
      </c>
      <c r="D38" s="2">
        <v>45.4</v>
      </c>
      <c r="E38" s="2">
        <v>35.94</v>
      </c>
      <c r="F38" s="5">
        <v>15.85</v>
      </c>
      <c r="G38" s="2">
        <v>284.82</v>
      </c>
      <c r="H38" s="5">
        <v>132.58000000000001</v>
      </c>
      <c r="I38" s="5">
        <v>83.53</v>
      </c>
      <c r="J38" s="5">
        <v>37.08</v>
      </c>
      <c r="K38" s="5">
        <v>428.88</v>
      </c>
      <c r="M38" s="36">
        <f t="shared" si="17"/>
        <v>1.105361596009975</v>
      </c>
      <c r="N38" s="36">
        <f t="shared" si="18"/>
        <v>0.97436957420421666</v>
      </c>
      <c r="O38" s="42">
        <f t="shared" si="19"/>
        <v>0.96227214921576942</v>
      </c>
      <c r="P38" s="43">
        <f t="shared" si="20"/>
        <v>1.002510460251046</v>
      </c>
      <c r="Q38" s="43">
        <f t="shared" si="21"/>
        <v>0.96646341463414642</v>
      </c>
      <c r="R38" s="43">
        <f t="shared" si="22"/>
        <v>0.95815111350333038</v>
      </c>
      <c r="S38" s="43">
        <f t="shared" si="23"/>
        <v>1.0450890745703927</v>
      </c>
      <c r="T38" s="43">
        <f t="shared" si="24"/>
        <v>1.0077210761249848</v>
      </c>
      <c r="U38" s="43">
        <f t="shared" si="25"/>
        <v>0.96311688311688304</v>
      </c>
      <c r="V38" s="44">
        <f t="shared" si="26"/>
        <v>0.96236957253450017</v>
      </c>
      <c r="W38" s="42">
        <v>1</v>
      </c>
      <c r="X38" s="82"/>
      <c r="Y38" s="83">
        <v>8</v>
      </c>
      <c r="Z38" s="69">
        <v>33</v>
      </c>
      <c r="AA38" s="63">
        <f t="shared" si="16"/>
        <v>0</v>
      </c>
      <c r="AB38" s="54">
        <f t="shared" si="27"/>
        <v>8</v>
      </c>
      <c r="AC38" s="4">
        <f t="shared" si="28"/>
        <v>0</v>
      </c>
      <c r="AD38" s="50"/>
      <c r="AE38" s="5">
        <v>496.44</v>
      </c>
      <c r="AF38" s="61" t="b">
        <f t="shared" ca="1" si="29"/>
        <v>0</v>
      </c>
      <c r="AG38" s="84" t="str">
        <f t="shared" ca="1" si="30"/>
        <v/>
      </c>
      <c r="AH38" s="84" t="str">
        <f t="shared" ca="1" si="31"/>
        <v/>
      </c>
      <c r="AI38" s="84" t="str">
        <f t="shared" ca="1" si="32"/>
        <v/>
      </c>
      <c r="AJ38" s="84" t="str">
        <f t="shared" ca="1" si="33"/>
        <v/>
      </c>
      <c r="AK38" s="84" t="str">
        <f t="shared" ca="1" si="34"/>
        <v/>
      </c>
      <c r="AL38" s="84" t="str">
        <f t="shared" ca="1" si="35"/>
        <v/>
      </c>
      <c r="AM38" s="84" t="str">
        <f t="shared" ca="1" si="36"/>
        <v/>
      </c>
      <c r="AN38" s="84" t="str">
        <f t="shared" ca="1" si="37"/>
        <v/>
      </c>
      <c r="AO38" s="84" t="str">
        <f t="shared" ca="1" si="38"/>
        <v/>
      </c>
      <c r="AP38" s="84" t="str">
        <f t="shared" ca="1" si="39"/>
        <v/>
      </c>
      <c r="AQ38" s="84" t="str">
        <f t="shared" ca="1" si="40"/>
        <v/>
      </c>
      <c r="AR38" s="85"/>
      <c r="AS38" s="86" t="str">
        <f t="shared" si="41"/>
        <v/>
      </c>
      <c r="AT38" t="str">
        <f>+IF($AC38&gt;0,HLOOKUP(AS38,$AG38:$AQ$59,AU38,0),"")</f>
        <v/>
      </c>
      <c r="AU38">
        <v>22</v>
      </c>
      <c r="AV38" s="1">
        <v>41498</v>
      </c>
    </row>
    <row r="39" spans="1:48" x14ac:dyDescent="0.25">
      <c r="A39" s="1">
        <v>41505</v>
      </c>
      <c r="B39" s="5">
        <v>495.15</v>
      </c>
      <c r="C39" s="5">
        <v>73.040000000000006</v>
      </c>
      <c r="D39" s="2">
        <v>45.77</v>
      </c>
      <c r="E39" s="2">
        <v>38.909999999999997</v>
      </c>
      <c r="F39" s="5">
        <v>14.37</v>
      </c>
      <c r="G39" s="2">
        <v>290.01</v>
      </c>
      <c r="H39" s="5">
        <v>134.9</v>
      </c>
      <c r="I39" s="5">
        <v>82.28</v>
      </c>
      <c r="J39" s="5">
        <v>40.549999999999997</v>
      </c>
      <c r="K39" s="5">
        <v>435.54</v>
      </c>
      <c r="M39" s="36">
        <f t="shared" si="17"/>
        <v>0.99740149867053418</v>
      </c>
      <c r="N39" s="36">
        <f t="shared" si="18"/>
        <v>1.032951492009617</v>
      </c>
      <c r="O39" s="42">
        <f t="shared" si="19"/>
        <v>1.0081497797356829</v>
      </c>
      <c r="P39" s="43">
        <f t="shared" si="20"/>
        <v>1.0826377295492486</v>
      </c>
      <c r="Q39" s="43">
        <f t="shared" si="21"/>
        <v>0.90662460567823344</v>
      </c>
      <c r="R39" s="43">
        <f t="shared" si="22"/>
        <v>1.0182220349694544</v>
      </c>
      <c r="S39" s="43">
        <f t="shared" si="23"/>
        <v>1.0174988686076332</v>
      </c>
      <c r="T39" s="43">
        <f t="shared" si="24"/>
        <v>0.98503531665269961</v>
      </c>
      <c r="U39" s="43">
        <f t="shared" si="25"/>
        <v>1.0935814455231931</v>
      </c>
      <c r="V39" s="44">
        <f t="shared" si="26"/>
        <v>1.0155288192501399</v>
      </c>
      <c r="W39" s="42">
        <v>1</v>
      </c>
      <c r="X39" s="78"/>
      <c r="Y39" s="79">
        <v>1</v>
      </c>
      <c r="Z39" s="75">
        <v>34</v>
      </c>
      <c r="AA39" s="63">
        <f t="shared" si="16"/>
        <v>0</v>
      </c>
      <c r="AB39" s="54">
        <f t="shared" si="27"/>
        <v>7</v>
      </c>
      <c r="AC39" s="4">
        <f t="shared" si="28"/>
        <v>0</v>
      </c>
      <c r="AD39" s="50"/>
      <c r="AE39" s="5">
        <v>495.15</v>
      </c>
      <c r="AF39" s="61" t="b">
        <f t="shared" ca="1" si="29"/>
        <v>0</v>
      </c>
      <c r="AG39" s="84" t="str">
        <f t="shared" ca="1" si="30"/>
        <v/>
      </c>
      <c r="AH39" s="84" t="str">
        <f t="shared" ca="1" si="31"/>
        <v/>
      </c>
      <c r="AI39" s="84" t="str">
        <f t="shared" ca="1" si="32"/>
        <v/>
      </c>
      <c r="AJ39" s="84" t="str">
        <f t="shared" ca="1" si="33"/>
        <v/>
      </c>
      <c r="AK39" s="84" t="str">
        <f t="shared" ca="1" si="34"/>
        <v/>
      </c>
      <c r="AL39" s="84" t="str">
        <f t="shared" ca="1" si="35"/>
        <v/>
      </c>
      <c r="AM39" s="84" t="str">
        <f t="shared" ca="1" si="36"/>
        <v/>
      </c>
      <c r="AN39" s="84" t="str">
        <f t="shared" ca="1" si="37"/>
        <v/>
      </c>
      <c r="AO39" s="84" t="str">
        <f t="shared" ca="1" si="38"/>
        <v/>
      </c>
      <c r="AP39" s="84" t="str">
        <f t="shared" ca="1" si="39"/>
        <v/>
      </c>
      <c r="AQ39" s="84" t="str">
        <f t="shared" ca="1" si="40"/>
        <v/>
      </c>
      <c r="AR39" s="85"/>
      <c r="AS39" s="86" t="str">
        <f t="shared" si="41"/>
        <v/>
      </c>
      <c r="AT39" t="str">
        <f>+IF($AC39&gt;0,HLOOKUP(AS39,$AG39:$AQ$59,AU39,0),"")</f>
        <v/>
      </c>
      <c r="AU39">
        <v>21</v>
      </c>
      <c r="AV39" s="1">
        <v>41505</v>
      </c>
    </row>
    <row r="40" spans="1:48" x14ac:dyDescent="0.25">
      <c r="A40" s="1">
        <v>41512</v>
      </c>
      <c r="B40" s="5">
        <v>481.51</v>
      </c>
      <c r="C40" s="5">
        <v>71.3</v>
      </c>
      <c r="D40" s="2">
        <v>45.75</v>
      </c>
      <c r="E40" s="2">
        <v>36.75</v>
      </c>
      <c r="F40" s="5">
        <v>14.07</v>
      </c>
      <c r="G40" s="2">
        <v>280.98</v>
      </c>
      <c r="H40" s="5">
        <v>134.62</v>
      </c>
      <c r="I40" s="5">
        <v>80.959999999999994</v>
      </c>
      <c r="J40" s="5">
        <v>41.29</v>
      </c>
      <c r="K40" s="5">
        <v>423.87</v>
      </c>
      <c r="M40" s="36">
        <f t="shared" si="17"/>
        <v>0.97245279208320712</v>
      </c>
      <c r="N40" s="36">
        <f t="shared" si="18"/>
        <v>0.97617743702081039</v>
      </c>
      <c r="O40" s="42">
        <f t="shared" si="19"/>
        <v>0.99956303255407464</v>
      </c>
      <c r="P40" s="43">
        <f t="shared" si="20"/>
        <v>0.94448727833461843</v>
      </c>
      <c r="Q40" s="43">
        <f t="shared" si="21"/>
        <v>0.97912317327766185</v>
      </c>
      <c r="R40" s="43">
        <f t="shared" si="22"/>
        <v>0.96886314265025353</v>
      </c>
      <c r="S40" s="43">
        <f t="shared" si="23"/>
        <v>0.99792438843587838</v>
      </c>
      <c r="T40" s="43">
        <f t="shared" si="24"/>
        <v>0.98395721925133683</v>
      </c>
      <c r="U40" s="43">
        <f t="shared" si="25"/>
        <v>1.0182490752157831</v>
      </c>
      <c r="V40" s="44">
        <f t="shared" si="26"/>
        <v>0.97320567571290806</v>
      </c>
      <c r="W40" s="42">
        <v>1</v>
      </c>
      <c r="X40" s="80"/>
      <c r="Y40" s="81">
        <v>2</v>
      </c>
      <c r="Z40" s="69">
        <v>35</v>
      </c>
      <c r="AA40" s="63">
        <f t="shared" si="16"/>
        <v>0</v>
      </c>
      <c r="AB40" s="54">
        <f t="shared" si="27"/>
        <v>6</v>
      </c>
      <c r="AC40" s="4">
        <f t="shared" si="28"/>
        <v>0</v>
      </c>
      <c r="AD40" s="50"/>
      <c r="AE40" s="5">
        <v>481.51</v>
      </c>
      <c r="AF40" s="61" t="b">
        <f t="shared" ca="1" si="29"/>
        <v>0</v>
      </c>
      <c r="AG40" s="84" t="str">
        <f t="shared" ca="1" si="30"/>
        <v/>
      </c>
      <c r="AH40" s="84" t="str">
        <f t="shared" ca="1" si="31"/>
        <v/>
      </c>
      <c r="AI40" s="84" t="str">
        <f t="shared" ca="1" si="32"/>
        <v/>
      </c>
      <c r="AJ40" s="84" t="str">
        <f t="shared" ca="1" si="33"/>
        <v/>
      </c>
      <c r="AK40" s="84" t="str">
        <f t="shared" ca="1" si="34"/>
        <v/>
      </c>
      <c r="AL40" s="84" t="str">
        <f t="shared" ca="1" si="35"/>
        <v/>
      </c>
      <c r="AM40" s="84" t="str">
        <f t="shared" ca="1" si="36"/>
        <v/>
      </c>
      <c r="AN40" s="84" t="str">
        <f t="shared" ca="1" si="37"/>
        <v/>
      </c>
      <c r="AO40" s="84" t="str">
        <f t="shared" ca="1" si="38"/>
        <v/>
      </c>
      <c r="AP40" s="84" t="str">
        <f t="shared" ca="1" si="39"/>
        <v/>
      </c>
      <c r="AQ40" s="84" t="str">
        <f t="shared" ca="1" si="40"/>
        <v/>
      </c>
      <c r="AR40" s="85"/>
      <c r="AS40" s="86" t="str">
        <f t="shared" si="41"/>
        <v/>
      </c>
      <c r="AT40" t="str">
        <f>+IF($AC40&gt;0,HLOOKUP(AS40,$AG40:$AQ$59,AU40,0),"")</f>
        <v/>
      </c>
      <c r="AU40">
        <v>20</v>
      </c>
      <c r="AV40" s="1">
        <v>41512</v>
      </c>
    </row>
    <row r="41" spans="1:48" x14ac:dyDescent="0.25">
      <c r="A41" s="1">
        <v>41520</v>
      </c>
      <c r="B41" s="5">
        <v>492.38</v>
      </c>
      <c r="C41" s="5">
        <v>72.25</v>
      </c>
      <c r="D41" s="2">
        <v>46.87</v>
      </c>
      <c r="E41" s="2">
        <v>37.14</v>
      </c>
      <c r="F41" s="5">
        <v>14.37</v>
      </c>
      <c r="G41" s="2">
        <v>295.86</v>
      </c>
      <c r="H41" s="5">
        <v>134.15</v>
      </c>
      <c r="I41" s="5">
        <v>81.790000000000006</v>
      </c>
      <c r="J41" s="5">
        <v>43.95</v>
      </c>
      <c r="K41" s="5">
        <v>440.23</v>
      </c>
      <c r="M41" s="36">
        <f t="shared" si="17"/>
        <v>1.0225748167223943</v>
      </c>
      <c r="N41" s="36">
        <f t="shared" si="18"/>
        <v>1.0133239831697054</v>
      </c>
      <c r="O41" s="42">
        <f t="shared" si="19"/>
        <v>1.0244808743169398</v>
      </c>
      <c r="P41" s="43">
        <f t="shared" si="20"/>
        <v>1.0106122448979591</v>
      </c>
      <c r="Q41" s="43">
        <f t="shared" si="21"/>
        <v>1.021321961620469</v>
      </c>
      <c r="R41" s="43">
        <f t="shared" si="22"/>
        <v>1.052957505872304</v>
      </c>
      <c r="S41" s="43">
        <f t="shared" si="23"/>
        <v>0.99650869113058982</v>
      </c>
      <c r="T41" s="43">
        <f t="shared" si="24"/>
        <v>1.0102519762845852</v>
      </c>
      <c r="U41" s="43">
        <f t="shared" si="25"/>
        <v>1.0644223782998306</v>
      </c>
      <c r="V41" s="44">
        <f t="shared" si="26"/>
        <v>1.0385967395663764</v>
      </c>
      <c r="W41" s="42">
        <v>1</v>
      </c>
      <c r="X41" s="80"/>
      <c r="Y41" s="81">
        <v>3</v>
      </c>
      <c r="Z41" s="69">
        <v>36</v>
      </c>
      <c r="AA41" s="63">
        <f t="shared" si="16"/>
        <v>0</v>
      </c>
      <c r="AB41" s="54">
        <f t="shared" si="27"/>
        <v>5</v>
      </c>
      <c r="AC41" s="4">
        <f t="shared" si="28"/>
        <v>0</v>
      </c>
      <c r="AD41" s="50"/>
      <c r="AE41" s="5">
        <v>492.38</v>
      </c>
      <c r="AF41" s="61" t="b">
        <f t="shared" ca="1" si="29"/>
        <v>0</v>
      </c>
      <c r="AG41" s="84" t="str">
        <f t="shared" ca="1" si="30"/>
        <v/>
      </c>
      <c r="AH41" s="84" t="str">
        <f t="shared" ca="1" si="31"/>
        <v/>
      </c>
      <c r="AI41" s="84" t="str">
        <f t="shared" ca="1" si="32"/>
        <v/>
      </c>
      <c r="AJ41" s="84" t="str">
        <f t="shared" ca="1" si="33"/>
        <v/>
      </c>
      <c r="AK41" s="84" t="str">
        <f t="shared" ca="1" si="34"/>
        <v/>
      </c>
      <c r="AL41" s="84" t="str">
        <f t="shared" ca="1" si="35"/>
        <v/>
      </c>
      <c r="AM41" s="84" t="str">
        <f t="shared" ca="1" si="36"/>
        <v/>
      </c>
      <c r="AN41" s="84" t="str">
        <f t="shared" ca="1" si="37"/>
        <v/>
      </c>
      <c r="AO41" s="84" t="str">
        <f t="shared" ca="1" si="38"/>
        <v/>
      </c>
      <c r="AP41" s="84" t="str">
        <f t="shared" ca="1" si="39"/>
        <v/>
      </c>
      <c r="AQ41" s="84" t="str">
        <f t="shared" ca="1" si="40"/>
        <v/>
      </c>
      <c r="AR41" s="85"/>
      <c r="AS41" s="86" t="str">
        <f t="shared" si="41"/>
        <v/>
      </c>
      <c r="AT41" t="str">
        <f>+IF($AC41&gt;0,HLOOKUP(AS41,$AG41:$AQ$59,AU41,0),"")</f>
        <v/>
      </c>
      <c r="AU41">
        <v>19</v>
      </c>
      <c r="AV41" s="1">
        <v>41520</v>
      </c>
    </row>
    <row r="42" spans="1:48" x14ac:dyDescent="0.25">
      <c r="A42" s="1">
        <v>41526</v>
      </c>
      <c r="B42" s="5">
        <v>459.45</v>
      </c>
      <c r="C42" s="5">
        <v>73.53</v>
      </c>
      <c r="D42" s="2">
        <v>47.76</v>
      </c>
      <c r="E42" s="2">
        <v>38.18</v>
      </c>
      <c r="F42" s="5">
        <v>14.45</v>
      </c>
      <c r="G42" s="2">
        <v>297.92</v>
      </c>
      <c r="H42" s="5">
        <v>127.82</v>
      </c>
      <c r="I42" s="5">
        <v>85.34</v>
      </c>
      <c r="J42" s="5">
        <v>44.31</v>
      </c>
      <c r="K42" s="5">
        <v>444.98</v>
      </c>
      <c r="M42" s="36">
        <f t="shared" si="17"/>
        <v>0.93312076038831793</v>
      </c>
      <c r="N42" s="36">
        <f t="shared" si="18"/>
        <v>1.0177162629757786</v>
      </c>
      <c r="O42" s="42">
        <f t="shared" si="19"/>
        <v>1.0189886921271603</v>
      </c>
      <c r="P42" s="43">
        <f t="shared" si="20"/>
        <v>1.0280021540118471</v>
      </c>
      <c r="Q42" s="43">
        <f t="shared" si="21"/>
        <v>1.0055671537926236</v>
      </c>
      <c r="R42" s="43">
        <f t="shared" si="22"/>
        <v>1.0069627526532821</v>
      </c>
      <c r="S42" s="43">
        <f t="shared" si="23"/>
        <v>0.95281401416324996</v>
      </c>
      <c r="T42" s="43">
        <f t="shared" si="24"/>
        <v>1.0434038391001343</v>
      </c>
      <c r="U42" s="43">
        <f t="shared" si="25"/>
        <v>1.0081911262798635</v>
      </c>
      <c r="V42" s="44">
        <f t="shared" si="26"/>
        <v>1.0107898144151921</v>
      </c>
      <c r="W42" s="42">
        <v>1</v>
      </c>
      <c r="X42" s="80" t="s">
        <v>66</v>
      </c>
      <c r="Y42" s="81">
        <v>4</v>
      </c>
      <c r="Z42" s="75">
        <v>37</v>
      </c>
      <c r="AA42" s="63">
        <f t="shared" si="16"/>
        <v>0</v>
      </c>
      <c r="AB42" s="54">
        <f t="shared" si="27"/>
        <v>4</v>
      </c>
      <c r="AC42" s="4">
        <f t="shared" si="28"/>
        <v>0</v>
      </c>
      <c r="AD42" s="50"/>
      <c r="AE42" s="5">
        <v>459.45</v>
      </c>
      <c r="AF42" s="61" t="b">
        <f t="shared" ca="1" si="29"/>
        <v>0</v>
      </c>
      <c r="AG42" s="84" t="str">
        <f t="shared" ca="1" si="30"/>
        <v/>
      </c>
      <c r="AH42" s="84" t="str">
        <f t="shared" ca="1" si="31"/>
        <v/>
      </c>
      <c r="AI42" s="84" t="str">
        <f t="shared" ca="1" si="32"/>
        <v/>
      </c>
      <c r="AJ42" s="84" t="str">
        <f t="shared" ca="1" si="33"/>
        <v/>
      </c>
      <c r="AK42" s="84" t="str">
        <f t="shared" ca="1" si="34"/>
        <v/>
      </c>
      <c r="AL42" s="84" t="str">
        <f t="shared" ca="1" si="35"/>
        <v/>
      </c>
      <c r="AM42" s="84" t="str">
        <f t="shared" ca="1" si="36"/>
        <v/>
      </c>
      <c r="AN42" s="84" t="str">
        <f t="shared" ca="1" si="37"/>
        <v/>
      </c>
      <c r="AO42" s="84" t="str">
        <f t="shared" ca="1" si="38"/>
        <v/>
      </c>
      <c r="AP42" s="84" t="str">
        <f t="shared" ca="1" si="39"/>
        <v/>
      </c>
      <c r="AQ42" s="84" t="str">
        <f t="shared" ca="1" si="40"/>
        <v/>
      </c>
      <c r="AR42" s="85"/>
      <c r="AS42" s="86" t="str">
        <f t="shared" si="41"/>
        <v/>
      </c>
      <c r="AT42" t="str">
        <f>+IF($AC42&gt;0,HLOOKUP(AS42,$AG42:$AQ$59,AU42,0),"")</f>
        <v/>
      </c>
      <c r="AU42">
        <v>18</v>
      </c>
      <c r="AV42" s="1">
        <v>41526</v>
      </c>
    </row>
    <row r="43" spans="1:48" x14ac:dyDescent="0.25">
      <c r="A43" s="1">
        <v>41533</v>
      </c>
      <c r="B43" s="5">
        <v>461.93</v>
      </c>
      <c r="C43" s="5">
        <v>76.31</v>
      </c>
      <c r="D43" s="2">
        <v>52.31</v>
      </c>
      <c r="E43" s="2">
        <v>41</v>
      </c>
      <c r="F43" s="5">
        <v>14.37</v>
      </c>
      <c r="G43" s="2">
        <v>316.33999999999997</v>
      </c>
      <c r="H43" s="5">
        <v>127.96</v>
      </c>
      <c r="I43" s="5">
        <v>83.12</v>
      </c>
      <c r="J43" s="5">
        <v>47.49</v>
      </c>
      <c r="K43" s="5">
        <v>452.01</v>
      </c>
      <c r="M43" s="36">
        <f t="shared" si="17"/>
        <v>1.0053977581891391</v>
      </c>
      <c r="N43" s="36">
        <f t="shared" si="18"/>
        <v>1.0378076975384196</v>
      </c>
      <c r="O43" s="42">
        <f t="shared" si="19"/>
        <v>1.0952680067001677</v>
      </c>
      <c r="P43" s="43">
        <f t="shared" si="20"/>
        <v>1.07386066003143</v>
      </c>
      <c r="Q43" s="43">
        <f t="shared" si="21"/>
        <v>0.99446366782006923</v>
      </c>
      <c r="R43" s="43">
        <f t="shared" si="22"/>
        <v>1.0618286788399569</v>
      </c>
      <c r="S43" s="43">
        <f t="shared" si="23"/>
        <v>1.0010952902519168</v>
      </c>
      <c r="T43" s="43">
        <f t="shared" si="24"/>
        <v>0.97398640731192876</v>
      </c>
      <c r="U43" s="43">
        <f t="shared" si="25"/>
        <v>1.0717670954637779</v>
      </c>
      <c r="V43" s="44">
        <f t="shared" si="26"/>
        <v>1.0157984628522629</v>
      </c>
      <c r="W43" s="42">
        <v>1</v>
      </c>
      <c r="X43" s="80"/>
      <c r="Y43" s="81">
        <v>5</v>
      </c>
      <c r="Z43" s="69">
        <v>38</v>
      </c>
      <c r="AA43" s="63">
        <f t="shared" si="16"/>
        <v>0</v>
      </c>
      <c r="AB43" s="54">
        <f t="shared" si="27"/>
        <v>3</v>
      </c>
      <c r="AC43" s="4">
        <f t="shared" si="28"/>
        <v>0</v>
      </c>
      <c r="AD43" s="50"/>
      <c r="AE43" s="5">
        <v>461.93</v>
      </c>
      <c r="AF43" s="61" t="b">
        <f t="shared" ca="1" si="29"/>
        <v>0</v>
      </c>
      <c r="AG43" s="84" t="str">
        <f t="shared" ca="1" si="30"/>
        <v/>
      </c>
      <c r="AH43" s="84" t="str">
        <f t="shared" ca="1" si="31"/>
        <v/>
      </c>
      <c r="AI43" s="84" t="str">
        <f t="shared" ca="1" si="32"/>
        <v/>
      </c>
      <c r="AJ43" s="84" t="str">
        <f t="shared" ca="1" si="33"/>
        <v/>
      </c>
      <c r="AK43" s="84" t="str">
        <f t="shared" ca="1" si="34"/>
        <v/>
      </c>
      <c r="AL43" s="84" t="str">
        <f t="shared" ca="1" si="35"/>
        <v/>
      </c>
      <c r="AM43" s="84" t="str">
        <f t="shared" ca="1" si="36"/>
        <v/>
      </c>
      <c r="AN43" s="84" t="str">
        <f t="shared" ca="1" si="37"/>
        <v/>
      </c>
      <c r="AO43" s="84" t="str">
        <f t="shared" ca="1" si="38"/>
        <v/>
      </c>
      <c r="AP43" s="84" t="str">
        <f t="shared" ca="1" si="39"/>
        <v/>
      </c>
      <c r="AQ43" s="84" t="str">
        <f t="shared" ca="1" si="40"/>
        <v/>
      </c>
      <c r="AR43" s="85"/>
      <c r="AS43" s="86" t="str">
        <f t="shared" si="41"/>
        <v/>
      </c>
      <c r="AT43" t="str">
        <f>+IF($AC43&gt;0,HLOOKUP(AS43,$AG43:$AQ$59,AU43,0),"")</f>
        <v/>
      </c>
      <c r="AU43">
        <v>17</v>
      </c>
      <c r="AV43" s="1">
        <v>41533</v>
      </c>
    </row>
    <row r="44" spans="1:48" x14ac:dyDescent="0.25">
      <c r="A44" s="1">
        <v>41540</v>
      </c>
      <c r="B44" s="5">
        <v>477.09</v>
      </c>
      <c r="C44" s="5">
        <v>73.12</v>
      </c>
      <c r="D44" s="2">
        <v>52.03</v>
      </c>
      <c r="E44" s="2">
        <v>41.79</v>
      </c>
      <c r="F44" s="5">
        <v>13.94</v>
      </c>
      <c r="G44" s="2">
        <v>316.01</v>
      </c>
      <c r="H44" s="5">
        <v>128.97</v>
      </c>
      <c r="I44" s="5">
        <v>82.19</v>
      </c>
      <c r="J44" s="5">
        <v>51.24</v>
      </c>
      <c r="K44" s="5">
        <v>438.63</v>
      </c>
      <c r="M44" s="36">
        <f t="shared" si="17"/>
        <v>1.0328188253631503</v>
      </c>
      <c r="N44" s="36">
        <f t="shared" si="18"/>
        <v>0.95819682872493783</v>
      </c>
      <c r="O44" s="42">
        <f t="shared" si="19"/>
        <v>0.99464729497228066</v>
      </c>
      <c r="P44" s="43">
        <f t="shared" si="20"/>
        <v>1.0192682926829268</v>
      </c>
      <c r="Q44" s="43">
        <f t="shared" si="21"/>
        <v>0.97007654836464863</v>
      </c>
      <c r="R44" s="43">
        <f t="shared" si="22"/>
        <v>0.99895681861288488</v>
      </c>
      <c r="S44" s="43">
        <f t="shared" si="23"/>
        <v>1.0078930915911222</v>
      </c>
      <c r="T44" s="43">
        <f t="shared" si="24"/>
        <v>0.98881135707410961</v>
      </c>
      <c r="U44" s="43">
        <f t="shared" si="25"/>
        <v>1.0789639924194567</v>
      </c>
      <c r="V44" s="44">
        <f t="shared" si="26"/>
        <v>0.97039888498042082</v>
      </c>
      <c r="W44" s="42">
        <v>1</v>
      </c>
      <c r="X44" s="80"/>
      <c r="Y44" s="81">
        <v>6</v>
      </c>
      <c r="Z44" s="69">
        <v>39</v>
      </c>
      <c r="AA44" s="63">
        <f t="shared" si="16"/>
        <v>0</v>
      </c>
      <c r="AB44" s="54">
        <f t="shared" si="27"/>
        <v>2</v>
      </c>
      <c r="AC44" s="4">
        <f t="shared" si="28"/>
        <v>0</v>
      </c>
      <c r="AD44" s="50"/>
      <c r="AE44" s="5">
        <v>477.09</v>
      </c>
      <c r="AF44" s="61" t="b">
        <f t="shared" ca="1" si="29"/>
        <v>0</v>
      </c>
      <c r="AG44" s="84" t="str">
        <f t="shared" ca="1" si="30"/>
        <v/>
      </c>
      <c r="AH44" s="84" t="str">
        <f t="shared" ca="1" si="31"/>
        <v/>
      </c>
      <c r="AI44" s="84" t="str">
        <f t="shared" ca="1" si="32"/>
        <v/>
      </c>
      <c r="AJ44" s="84" t="str">
        <f t="shared" ca="1" si="33"/>
        <v/>
      </c>
      <c r="AK44" s="84" t="str">
        <f t="shared" ca="1" si="34"/>
        <v/>
      </c>
      <c r="AL44" s="84" t="str">
        <f t="shared" ca="1" si="35"/>
        <v/>
      </c>
      <c r="AM44" s="84" t="str">
        <f t="shared" ca="1" si="36"/>
        <v/>
      </c>
      <c r="AN44" s="84" t="str">
        <f t="shared" ca="1" si="37"/>
        <v/>
      </c>
      <c r="AO44" s="84" t="str">
        <f t="shared" ca="1" si="38"/>
        <v/>
      </c>
      <c r="AP44" s="84" t="str">
        <f t="shared" ca="1" si="39"/>
        <v/>
      </c>
      <c r="AQ44" s="84" t="str">
        <f t="shared" ca="1" si="40"/>
        <v/>
      </c>
      <c r="AR44" s="85"/>
      <c r="AS44" s="86" t="str">
        <f t="shared" si="41"/>
        <v/>
      </c>
      <c r="AT44" t="str">
        <f>+IF($AC44&gt;0,HLOOKUP(AS44,$AG44:$AQ$59,AU44,0),"")</f>
        <v/>
      </c>
      <c r="AU44">
        <v>16</v>
      </c>
      <c r="AV44" s="1">
        <v>41540</v>
      </c>
    </row>
    <row r="45" spans="1:48" x14ac:dyDescent="0.25">
      <c r="A45" s="1">
        <v>41547</v>
      </c>
      <c r="B45" s="5">
        <v>477.37</v>
      </c>
      <c r="C45" s="5">
        <v>72.3</v>
      </c>
      <c r="D45" s="2">
        <v>51.57</v>
      </c>
      <c r="E45" s="2">
        <v>42.49</v>
      </c>
      <c r="F45" s="5">
        <v>13.64</v>
      </c>
      <c r="G45" s="2">
        <v>319.04000000000002</v>
      </c>
      <c r="H45" s="5">
        <v>126.53</v>
      </c>
      <c r="I45" s="5">
        <v>82.59</v>
      </c>
      <c r="J45" s="5">
        <v>51.04</v>
      </c>
      <c r="K45" s="5">
        <v>436.61</v>
      </c>
      <c r="M45" s="36">
        <f t="shared" si="17"/>
        <v>1.0005868913622169</v>
      </c>
      <c r="N45" s="36">
        <f t="shared" si="18"/>
        <v>0.98878555798687084</v>
      </c>
      <c r="O45" s="42">
        <f t="shared" si="19"/>
        <v>0.99115894676148375</v>
      </c>
      <c r="P45" s="43">
        <f t="shared" si="20"/>
        <v>1.016750418760469</v>
      </c>
      <c r="Q45" s="43">
        <f t="shared" si="21"/>
        <v>0.97847919655667148</v>
      </c>
      <c r="R45" s="43">
        <f t="shared" si="22"/>
        <v>1.0095883041675897</v>
      </c>
      <c r="S45" s="43">
        <f t="shared" si="23"/>
        <v>0.98108087152050871</v>
      </c>
      <c r="T45" s="43">
        <f t="shared" si="24"/>
        <v>1.0048667721133959</v>
      </c>
      <c r="U45" s="43">
        <f t="shared" si="25"/>
        <v>0.9960967993754879</v>
      </c>
      <c r="V45" s="44">
        <f t="shared" si="26"/>
        <v>0.99539475184095938</v>
      </c>
      <c r="W45" s="42">
        <v>1</v>
      </c>
      <c r="X45" s="80"/>
      <c r="Y45" s="81">
        <v>7</v>
      </c>
      <c r="Z45" s="75">
        <v>40</v>
      </c>
      <c r="AA45" s="63">
        <f t="shared" si="16"/>
        <v>1</v>
      </c>
      <c r="AB45" s="54">
        <f t="shared" si="27"/>
        <v>1</v>
      </c>
      <c r="AC45" s="4">
        <f t="shared" si="28"/>
        <v>2</v>
      </c>
      <c r="AD45" s="50"/>
      <c r="AE45" s="5">
        <v>477.37</v>
      </c>
      <c r="AF45" s="61" t="b">
        <f t="shared" ca="1" si="29"/>
        <v>0</v>
      </c>
      <c r="AG45" s="84">
        <f t="shared" ca="1" si="30"/>
        <v>1.0535433730649182</v>
      </c>
      <c r="AH45" s="84">
        <f t="shared" ca="1" si="31"/>
        <v>1.0080221300138312</v>
      </c>
      <c r="AI45" s="84">
        <f t="shared" ca="1" si="32"/>
        <v>1.0205545859996121</v>
      </c>
      <c r="AJ45" s="84">
        <f t="shared" ca="1" si="33"/>
        <v>0.94798776182631206</v>
      </c>
      <c r="AK45" s="84">
        <f t="shared" ca="1" si="34"/>
        <v>1.0205278592375366</v>
      </c>
      <c r="AL45" s="84">
        <f t="shared" ca="1" si="35"/>
        <v>1.0309992477432295</v>
      </c>
      <c r="AM45" s="84">
        <f t="shared" ca="1" si="36"/>
        <v>1.0025290444953765</v>
      </c>
      <c r="AN45" s="84">
        <f t="shared" ca="1" si="37"/>
        <v>1.0444363724421843</v>
      </c>
      <c r="AO45" s="84">
        <f t="shared" ca="1" si="38"/>
        <v>1.0623040752351098</v>
      </c>
      <c r="AP45" s="84">
        <f t="shared" ca="1" si="39"/>
        <v>1.1594099997709626</v>
      </c>
      <c r="AQ45" s="84">
        <f t="shared" ca="1" si="40"/>
        <v>1</v>
      </c>
      <c r="AR45" s="85"/>
      <c r="AS45" s="92">
        <f t="shared" ca="1" si="41"/>
        <v>1.1594099997709626</v>
      </c>
      <c r="AT45" s="4" t="str">
        <f ca="1">+IF($AC45&gt;0,HLOOKUP(AS45,$AG45:$AQ$59,AU45,0),"")</f>
        <v>GOOGL</v>
      </c>
      <c r="AU45">
        <v>15</v>
      </c>
      <c r="AV45" s="1">
        <v>41547</v>
      </c>
    </row>
    <row r="46" spans="1:48" ht="16.5" thickBot="1" x14ac:dyDescent="0.3">
      <c r="A46" s="1">
        <v>41554</v>
      </c>
      <c r="B46" s="5">
        <v>487.03</v>
      </c>
      <c r="C46" s="5">
        <v>72.709999999999994</v>
      </c>
      <c r="D46" s="2">
        <v>52.19</v>
      </c>
      <c r="E46" s="2">
        <v>41.05</v>
      </c>
      <c r="F46" s="5">
        <v>13.01</v>
      </c>
      <c r="G46" s="2">
        <v>310.89</v>
      </c>
      <c r="H46" s="5">
        <v>122.6</v>
      </c>
      <c r="I46" s="5">
        <v>83.97</v>
      </c>
      <c r="J46" s="5">
        <v>49.11</v>
      </c>
      <c r="K46" s="5">
        <v>436.43</v>
      </c>
      <c r="M46" s="36">
        <f t="shared" si="17"/>
        <v>1.0202358757358023</v>
      </c>
      <c r="N46" s="36">
        <f t="shared" si="18"/>
        <v>1.00567081604426</v>
      </c>
      <c r="O46" s="42">
        <f t="shared" si="19"/>
        <v>1.0120224936978863</v>
      </c>
      <c r="P46" s="43">
        <f t="shared" si="20"/>
        <v>0.96610967286420324</v>
      </c>
      <c r="Q46" s="43">
        <f t="shared" si="21"/>
        <v>0.95381231671554245</v>
      </c>
      <c r="R46" s="43">
        <f t="shared" si="22"/>
        <v>0.97445461384152443</v>
      </c>
      <c r="S46" s="43">
        <f t="shared" si="23"/>
        <v>0.96894017229115614</v>
      </c>
      <c r="T46" s="43">
        <f t="shared" si="24"/>
        <v>1.0167090446785325</v>
      </c>
      <c r="U46" s="43">
        <f t="shared" si="25"/>
        <v>0.96218652037617558</v>
      </c>
      <c r="V46" s="44">
        <f t="shared" si="26"/>
        <v>0.99958773275921298</v>
      </c>
      <c r="W46" s="42">
        <v>1</v>
      </c>
      <c r="X46" s="82"/>
      <c r="Y46" s="83">
        <v>8</v>
      </c>
      <c r="Z46" s="69">
        <v>41</v>
      </c>
      <c r="AA46" s="63">
        <f t="shared" si="16"/>
        <v>0</v>
      </c>
      <c r="AB46" s="54">
        <f t="shared" si="27"/>
        <v>2</v>
      </c>
      <c r="AC46" s="4">
        <f t="shared" si="28"/>
        <v>0</v>
      </c>
      <c r="AD46" s="50"/>
      <c r="AE46" s="5">
        <v>487.03</v>
      </c>
      <c r="AF46" s="61" t="b">
        <f t="shared" ca="1" si="29"/>
        <v>0</v>
      </c>
      <c r="AG46" s="84" t="str">
        <f t="shared" ca="1" si="30"/>
        <v/>
      </c>
      <c r="AH46" s="84" t="str">
        <f t="shared" ca="1" si="31"/>
        <v/>
      </c>
      <c r="AI46" s="84" t="str">
        <f t="shared" ca="1" si="32"/>
        <v/>
      </c>
      <c r="AJ46" s="84" t="str">
        <f t="shared" ca="1" si="33"/>
        <v/>
      </c>
      <c r="AK46" s="84" t="str">
        <f t="shared" ca="1" si="34"/>
        <v/>
      </c>
      <c r="AL46" s="84" t="str">
        <f t="shared" ca="1" si="35"/>
        <v/>
      </c>
      <c r="AM46" s="84" t="str">
        <f t="shared" ca="1" si="36"/>
        <v/>
      </c>
      <c r="AN46" s="84" t="str">
        <f t="shared" ca="1" si="37"/>
        <v/>
      </c>
      <c r="AO46" s="84" t="str">
        <f t="shared" ca="1" si="38"/>
        <v/>
      </c>
      <c r="AP46" s="84" t="str">
        <f t="shared" ca="1" si="39"/>
        <v/>
      </c>
      <c r="AQ46" s="84" t="str">
        <f t="shared" ca="1" si="40"/>
        <v/>
      </c>
      <c r="AR46" s="85"/>
      <c r="AS46" s="86" t="str">
        <f t="shared" si="41"/>
        <v/>
      </c>
      <c r="AT46" t="str">
        <f>+IF($AC46&gt;0,HLOOKUP(AS46,$AG46:$AQ$59,AU46,0),"")</f>
        <v/>
      </c>
      <c r="AU46">
        <v>14</v>
      </c>
      <c r="AV46" s="1">
        <v>41554</v>
      </c>
    </row>
    <row r="47" spans="1:48" x14ac:dyDescent="0.25">
      <c r="A47" s="1">
        <v>41561</v>
      </c>
      <c r="B47" s="5">
        <v>502.93</v>
      </c>
      <c r="C47" s="5">
        <v>72.88</v>
      </c>
      <c r="D47" s="2">
        <v>52.63</v>
      </c>
      <c r="E47" s="2">
        <v>40.28</v>
      </c>
      <c r="F47" s="5">
        <v>13.92</v>
      </c>
      <c r="G47" s="2">
        <v>328.93</v>
      </c>
      <c r="H47" s="5">
        <v>126.85</v>
      </c>
      <c r="I47" s="5">
        <v>86.26</v>
      </c>
      <c r="J47" s="5">
        <v>54.22</v>
      </c>
      <c r="K47" s="5">
        <v>506.21</v>
      </c>
      <c r="M47" s="36">
        <f t="shared" si="17"/>
        <v>1.0326468595363736</v>
      </c>
      <c r="N47" s="36">
        <f t="shared" si="18"/>
        <v>1.0023380552881309</v>
      </c>
      <c r="O47" s="42">
        <f t="shared" si="19"/>
        <v>1.0084307338570608</v>
      </c>
      <c r="P47" s="43">
        <f t="shared" si="20"/>
        <v>0.98124238733252145</v>
      </c>
      <c r="Q47" s="43">
        <f t="shared" si="21"/>
        <v>1.0699461952344351</v>
      </c>
      <c r="R47" s="43">
        <f t="shared" si="22"/>
        <v>1.058026954871498</v>
      </c>
      <c r="S47" s="43">
        <f t="shared" si="23"/>
        <v>1.0346655791190864</v>
      </c>
      <c r="T47" s="43">
        <f t="shared" si="24"/>
        <v>1.0272716446349888</v>
      </c>
      <c r="U47" s="43">
        <f t="shared" si="25"/>
        <v>1.1040521278761963</v>
      </c>
      <c r="V47" s="44">
        <f t="shared" si="26"/>
        <v>1.1598881836720665</v>
      </c>
      <c r="W47" s="42">
        <v>1</v>
      </c>
      <c r="X47" s="78"/>
      <c r="Y47" s="79">
        <v>1</v>
      </c>
      <c r="Z47" s="69">
        <v>42</v>
      </c>
      <c r="AA47" s="63">
        <f t="shared" si="16"/>
        <v>1</v>
      </c>
      <c r="AB47" s="54">
        <f t="shared" si="27"/>
        <v>1</v>
      </c>
      <c r="AC47" s="4">
        <f t="shared" si="28"/>
        <v>1</v>
      </c>
      <c r="AD47" s="50"/>
      <c r="AE47" s="5">
        <v>502.93</v>
      </c>
      <c r="AF47" s="61" t="b">
        <f t="shared" ca="1" si="29"/>
        <v>1</v>
      </c>
      <c r="AG47" s="84">
        <f t="shared" ca="1" si="30"/>
        <v>1.0335434354681565</v>
      </c>
      <c r="AH47" s="84">
        <f t="shared" ca="1" si="31"/>
        <v>1.0100164654226125</v>
      </c>
      <c r="AI47" s="84">
        <f t="shared" ca="1" si="32"/>
        <v>1.0224206726201786</v>
      </c>
      <c r="AJ47" s="84">
        <f t="shared" ca="1" si="33"/>
        <v>0.98982125124131071</v>
      </c>
      <c r="AK47" s="84">
        <f t="shared" ca="1" si="34"/>
        <v>1.0165229885057472</v>
      </c>
      <c r="AL47" s="84">
        <f t="shared" ca="1" si="35"/>
        <v>1.1047639315355851</v>
      </c>
      <c r="AM47" s="84">
        <f t="shared" ca="1" si="36"/>
        <v>1.0284588096176588</v>
      </c>
      <c r="AN47" s="84">
        <f t="shared" ca="1" si="37"/>
        <v>0.97067006723858107</v>
      </c>
      <c r="AO47" s="84">
        <f t="shared" ca="1" si="38"/>
        <v>0.95813353006270752</v>
      </c>
      <c r="AP47" s="84">
        <f t="shared" ca="1" si="39"/>
        <v>1.0037533829833469</v>
      </c>
      <c r="AQ47" s="84">
        <f t="shared" ca="1" si="40"/>
        <v>1</v>
      </c>
      <c r="AR47" s="85"/>
      <c r="AS47" s="92">
        <f t="shared" ca="1" si="41"/>
        <v>1.1047639315355851</v>
      </c>
      <c r="AT47" s="4" t="str">
        <f ca="1">+IF($AC47&gt;0,HLOOKUP(AS47,$AG47:$AQ$59,AU47,0),"")</f>
        <v>AMZN</v>
      </c>
      <c r="AU47">
        <v>13</v>
      </c>
      <c r="AV47" s="1">
        <v>41561</v>
      </c>
    </row>
    <row r="48" spans="1:48" x14ac:dyDescent="0.25">
      <c r="A48" s="1">
        <v>41568</v>
      </c>
      <c r="B48" s="5">
        <v>519.79999999999995</v>
      </c>
      <c r="C48" s="5">
        <v>73.61</v>
      </c>
      <c r="D48" s="2">
        <v>53.81</v>
      </c>
      <c r="E48" s="2">
        <v>39.869999999999997</v>
      </c>
      <c r="F48" s="5">
        <v>14.15</v>
      </c>
      <c r="G48" s="2">
        <v>363.39</v>
      </c>
      <c r="H48" s="5">
        <v>130.46</v>
      </c>
      <c r="I48" s="5">
        <v>83.73</v>
      </c>
      <c r="J48" s="5">
        <v>51.95</v>
      </c>
      <c r="K48" s="5">
        <v>508.11</v>
      </c>
      <c r="M48" s="36">
        <f t="shared" si="17"/>
        <v>1.0335434354681565</v>
      </c>
      <c r="N48" s="36">
        <f t="shared" si="18"/>
        <v>1.0100164654226125</v>
      </c>
      <c r="O48" s="42">
        <f t="shared" si="19"/>
        <v>1.0224206726201786</v>
      </c>
      <c r="P48" s="43">
        <f t="shared" si="20"/>
        <v>0.98982125124131071</v>
      </c>
      <c r="Q48" s="43">
        <f t="shared" si="21"/>
        <v>1.0165229885057472</v>
      </c>
      <c r="R48" s="43">
        <f t="shared" si="22"/>
        <v>1.1047639315355851</v>
      </c>
      <c r="S48" s="43">
        <f t="shared" si="23"/>
        <v>1.0284588096176588</v>
      </c>
      <c r="T48" s="43">
        <f t="shared" si="24"/>
        <v>0.97067006723858107</v>
      </c>
      <c r="U48" s="43">
        <f t="shared" si="25"/>
        <v>0.95813353006270752</v>
      </c>
      <c r="V48" s="44">
        <f t="shared" si="26"/>
        <v>1.0037533829833469</v>
      </c>
      <c r="W48" s="42">
        <v>1</v>
      </c>
      <c r="X48" s="80"/>
      <c r="Y48" s="81">
        <v>2</v>
      </c>
      <c r="Z48" s="75">
        <v>43</v>
      </c>
      <c r="AA48" s="63">
        <f t="shared" si="16"/>
        <v>1</v>
      </c>
      <c r="AB48" s="54">
        <f t="shared" si="27"/>
        <v>1</v>
      </c>
      <c r="AC48" s="4">
        <f t="shared" si="28"/>
        <v>10</v>
      </c>
      <c r="AD48" s="50"/>
      <c r="AE48" s="5">
        <v>519.79999999999995</v>
      </c>
      <c r="AF48" s="61" t="b">
        <f t="shared" ca="1" si="29"/>
        <v>0</v>
      </c>
      <c r="AG48" s="84">
        <f t="shared" ca="1" si="30"/>
        <v>1.0728741823778374</v>
      </c>
      <c r="AH48" s="84">
        <f t="shared" ca="1" si="31"/>
        <v>1.1169678032875969</v>
      </c>
      <c r="AI48" s="84">
        <f t="shared" ca="1" si="32"/>
        <v>1.1128043114662702</v>
      </c>
      <c r="AJ48" s="84">
        <f t="shared" ca="1" si="33"/>
        <v>1.2621018309505894</v>
      </c>
      <c r="AK48" s="84">
        <f t="shared" ca="1" si="34"/>
        <v>1.0070671378091873</v>
      </c>
      <c r="AL48" s="84">
        <f t="shared" ca="1" si="35"/>
        <v>1.0974159993395527</v>
      </c>
      <c r="AM48" s="84">
        <f t="shared" ca="1" si="36"/>
        <v>0.89008125095814816</v>
      </c>
      <c r="AN48" s="84">
        <f t="shared" ca="1" si="37"/>
        <v>1.0711811775946491</v>
      </c>
      <c r="AO48" s="84">
        <f t="shared" ca="1" si="38"/>
        <v>1.0519730510105876</v>
      </c>
      <c r="AP48" s="84">
        <f t="shared" ca="1" si="39"/>
        <v>1.1039341874790893</v>
      </c>
      <c r="AQ48" s="84">
        <f t="shared" ca="1" si="40"/>
        <v>1</v>
      </c>
      <c r="AR48" s="85"/>
      <c r="AS48" s="86">
        <f t="shared" ca="1" si="41"/>
        <v>1.2621018309505894</v>
      </c>
      <c r="AT48" t="str">
        <f ca="1">+IF($AC48&gt;0,HLOOKUP(AS48,$AG48:$AQ$59,AU48,0),"")</f>
        <v>ADSK</v>
      </c>
      <c r="AU48">
        <v>12</v>
      </c>
      <c r="AV48" s="1">
        <v>41568</v>
      </c>
    </row>
    <row r="49" spans="1:48" x14ac:dyDescent="0.25">
      <c r="A49" s="1">
        <v>41575</v>
      </c>
      <c r="B49" s="5">
        <v>513.94000000000005</v>
      </c>
      <c r="C49" s="5">
        <v>73</v>
      </c>
      <c r="D49" s="2">
        <v>54.61</v>
      </c>
      <c r="E49" s="2">
        <v>41.89</v>
      </c>
      <c r="F49" s="5">
        <v>14.84</v>
      </c>
      <c r="G49" s="2">
        <v>359</v>
      </c>
      <c r="H49" s="5">
        <v>126.95</v>
      </c>
      <c r="I49" s="5">
        <v>82.56</v>
      </c>
      <c r="J49" s="5">
        <v>49.75</v>
      </c>
      <c r="K49" s="5">
        <v>514.03</v>
      </c>
      <c r="M49" s="36">
        <f t="shared" si="17"/>
        <v>0.98872643324355536</v>
      </c>
      <c r="N49" s="36">
        <f t="shared" si="18"/>
        <v>0.99171308246162204</v>
      </c>
      <c r="O49" s="42">
        <f t="shared" si="19"/>
        <v>1.0148671250696897</v>
      </c>
      <c r="P49" s="43">
        <f t="shared" si="20"/>
        <v>1.0506646601454728</v>
      </c>
      <c r="Q49" s="43">
        <f t="shared" si="21"/>
        <v>1.0487632508833922</v>
      </c>
      <c r="R49" s="43">
        <f t="shared" si="22"/>
        <v>0.9879193153361403</v>
      </c>
      <c r="S49" s="43">
        <f t="shared" si="23"/>
        <v>0.97309520159435836</v>
      </c>
      <c r="T49" s="43">
        <f t="shared" si="24"/>
        <v>0.98602651379433892</v>
      </c>
      <c r="U49" s="43">
        <f t="shared" si="25"/>
        <v>0.95765158806544748</v>
      </c>
      <c r="V49" s="44">
        <f t="shared" si="26"/>
        <v>1.011651020448328</v>
      </c>
      <c r="W49" s="42">
        <v>1</v>
      </c>
      <c r="X49" s="80"/>
      <c r="Y49" s="81">
        <v>3</v>
      </c>
      <c r="Z49" s="69">
        <v>44</v>
      </c>
      <c r="AA49" s="63">
        <f t="shared" si="16"/>
        <v>0</v>
      </c>
      <c r="AB49" s="54">
        <f t="shared" si="27"/>
        <v>10</v>
      </c>
      <c r="AC49" s="4">
        <f t="shared" si="28"/>
        <v>0</v>
      </c>
      <c r="AD49" s="50"/>
      <c r="AE49" s="5">
        <v>513.94000000000005</v>
      </c>
      <c r="AF49" s="61" t="b">
        <f t="shared" ca="1" si="29"/>
        <v>0</v>
      </c>
      <c r="AG49" s="84" t="str">
        <f t="shared" ca="1" si="30"/>
        <v/>
      </c>
      <c r="AH49" s="84" t="str">
        <f t="shared" ca="1" si="31"/>
        <v/>
      </c>
      <c r="AI49" s="84" t="str">
        <f t="shared" ca="1" si="32"/>
        <v/>
      </c>
      <c r="AJ49" s="84" t="str">
        <f t="shared" ca="1" si="33"/>
        <v/>
      </c>
      <c r="AK49" s="84" t="str">
        <f t="shared" ca="1" si="34"/>
        <v/>
      </c>
      <c r="AL49" s="84" t="str">
        <f t="shared" ca="1" si="35"/>
        <v/>
      </c>
      <c r="AM49" s="84" t="str">
        <f t="shared" ca="1" si="36"/>
        <v/>
      </c>
      <c r="AN49" s="84" t="str">
        <f t="shared" ca="1" si="37"/>
        <v/>
      </c>
      <c r="AO49" s="84" t="str">
        <f t="shared" ca="1" si="38"/>
        <v/>
      </c>
      <c r="AP49" s="84" t="str">
        <f t="shared" ca="1" si="39"/>
        <v/>
      </c>
      <c r="AQ49" s="84" t="str">
        <f t="shared" ca="1" si="40"/>
        <v/>
      </c>
      <c r="AR49" s="85"/>
      <c r="AS49" s="86" t="str">
        <f t="shared" si="41"/>
        <v/>
      </c>
      <c r="AT49" t="str">
        <f>+IF($AC49&gt;0,HLOOKUP(AS49,$AG49:$AQ$59,AU49,0),"")</f>
        <v/>
      </c>
      <c r="AU49">
        <v>11</v>
      </c>
      <c r="AV49" s="1">
        <v>41575</v>
      </c>
    </row>
    <row r="50" spans="1:48" x14ac:dyDescent="0.25">
      <c r="A50" s="1">
        <v>41582</v>
      </c>
      <c r="B50" s="5">
        <v>517.46</v>
      </c>
      <c r="C50" s="5">
        <v>75.239999999999995</v>
      </c>
      <c r="D50" s="2">
        <v>54.84</v>
      </c>
      <c r="E50" s="2">
        <v>42.76</v>
      </c>
      <c r="F50" s="5">
        <v>15.9</v>
      </c>
      <c r="G50" s="2">
        <v>350.31</v>
      </c>
      <c r="H50" s="5">
        <v>124.28</v>
      </c>
      <c r="I50" s="5">
        <v>83.2</v>
      </c>
      <c r="J50" s="5">
        <v>47.53</v>
      </c>
      <c r="K50" s="5">
        <v>508.52</v>
      </c>
      <c r="M50" s="36">
        <f t="shared" si="17"/>
        <v>1.0068490485270654</v>
      </c>
      <c r="N50" s="36">
        <f t="shared" si="18"/>
        <v>1.0306849315068491</v>
      </c>
      <c r="O50" s="42">
        <f t="shared" si="19"/>
        <v>1.0042116828419705</v>
      </c>
      <c r="P50" s="43">
        <f t="shared" si="20"/>
        <v>1.0207686798758653</v>
      </c>
      <c r="Q50" s="43">
        <f t="shared" si="21"/>
        <v>1.0714285714285714</v>
      </c>
      <c r="R50" s="43">
        <f t="shared" si="22"/>
        <v>0.97579387186629529</v>
      </c>
      <c r="S50" s="43">
        <f t="shared" si="23"/>
        <v>0.97896809767625048</v>
      </c>
      <c r="T50" s="43">
        <f t="shared" si="24"/>
        <v>1.0077519379844961</v>
      </c>
      <c r="U50" s="43">
        <f t="shared" si="25"/>
        <v>0.95537688442211055</v>
      </c>
      <c r="V50" s="44">
        <f t="shared" si="26"/>
        <v>0.98928078127735741</v>
      </c>
      <c r="W50" s="42">
        <v>1</v>
      </c>
      <c r="X50" s="80" t="s">
        <v>67</v>
      </c>
      <c r="Y50" s="81">
        <v>4</v>
      </c>
      <c r="Z50" s="69">
        <v>45</v>
      </c>
      <c r="AA50" s="63">
        <f t="shared" si="16"/>
        <v>0</v>
      </c>
      <c r="AB50" s="54">
        <f t="shared" si="27"/>
        <v>9</v>
      </c>
      <c r="AC50" s="4">
        <f t="shared" si="28"/>
        <v>0</v>
      </c>
      <c r="AD50" s="50"/>
      <c r="AE50" s="5">
        <v>517.46</v>
      </c>
      <c r="AF50" s="61" t="b">
        <f t="shared" ca="1" si="29"/>
        <v>0</v>
      </c>
      <c r="AG50" s="84" t="str">
        <f t="shared" ca="1" si="30"/>
        <v/>
      </c>
      <c r="AH50" s="84" t="str">
        <f t="shared" ca="1" si="31"/>
        <v/>
      </c>
      <c r="AI50" s="84" t="str">
        <f t="shared" ca="1" si="32"/>
        <v/>
      </c>
      <c r="AJ50" s="84" t="str">
        <f t="shared" ca="1" si="33"/>
        <v/>
      </c>
      <c r="AK50" s="84" t="str">
        <f t="shared" ca="1" si="34"/>
        <v/>
      </c>
      <c r="AL50" s="84" t="str">
        <f t="shared" ca="1" si="35"/>
        <v/>
      </c>
      <c r="AM50" s="84" t="str">
        <f t="shared" ca="1" si="36"/>
        <v/>
      </c>
      <c r="AN50" s="84" t="str">
        <f t="shared" ca="1" si="37"/>
        <v/>
      </c>
      <c r="AO50" s="84" t="str">
        <f t="shared" ca="1" si="38"/>
        <v/>
      </c>
      <c r="AP50" s="84" t="str">
        <f t="shared" ca="1" si="39"/>
        <v/>
      </c>
      <c r="AQ50" s="84" t="str">
        <f t="shared" ca="1" si="40"/>
        <v/>
      </c>
      <c r="AR50" s="85"/>
      <c r="AS50" s="86" t="str">
        <f t="shared" si="41"/>
        <v/>
      </c>
      <c r="AT50" t="str">
        <f>+IF($AC50&gt;0,HLOOKUP(AS50,$AG50:$AQ$59,AU50,0),"")</f>
        <v/>
      </c>
      <c r="AU50">
        <v>10</v>
      </c>
      <c r="AV50" s="1">
        <v>41582</v>
      </c>
    </row>
    <row r="51" spans="1:48" x14ac:dyDescent="0.25">
      <c r="A51" s="1">
        <v>41589</v>
      </c>
      <c r="B51" s="5">
        <v>521.87</v>
      </c>
      <c r="C51" s="5">
        <v>78.02</v>
      </c>
      <c r="D51" s="2">
        <v>57.35</v>
      </c>
      <c r="E51" s="2">
        <v>44.11</v>
      </c>
      <c r="F51" s="5">
        <v>15.48</v>
      </c>
      <c r="G51" s="2">
        <v>369.17</v>
      </c>
      <c r="H51" s="5">
        <v>124.32</v>
      </c>
      <c r="I51" s="5">
        <v>82.71</v>
      </c>
      <c r="J51" s="5">
        <v>49.01</v>
      </c>
      <c r="K51" s="5">
        <v>517.29999999999995</v>
      </c>
      <c r="M51" s="36">
        <f t="shared" si="17"/>
        <v>1.0085223978665017</v>
      </c>
      <c r="N51" s="36">
        <f t="shared" si="18"/>
        <v>1.0369484316852737</v>
      </c>
      <c r="O51" s="42">
        <f t="shared" si="19"/>
        <v>1.0457695113056162</v>
      </c>
      <c r="P51" s="43">
        <f t="shared" si="20"/>
        <v>1.0315715622076707</v>
      </c>
      <c r="Q51" s="43">
        <f t="shared" si="21"/>
        <v>0.97358490566037736</v>
      </c>
      <c r="R51" s="43">
        <f t="shared" si="22"/>
        <v>1.05383802917416</v>
      </c>
      <c r="S51" s="43">
        <f t="shared" si="23"/>
        <v>1.0003218538783392</v>
      </c>
      <c r="T51" s="43">
        <f t="shared" si="24"/>
        <v>0.99411057692307681</v>
      </c>
      <c r="U51" s="43">
        <f t="shared" si="25"/>
        <v>1.0311382284872712</v>
      </c>
      <c r="V51" s="44">
        <f t="shared" si="26"/>
        <v>1.0172657909226774</v>
      </c>
      <c r="W51" s="42">
        <v>1</v>
      </c>
      <c r="X51" s="80"/>
      <c r="Y51" s="81">
        <v>5</v>
      </c>
      <c r="Z51" s="75">
        <v>46</v>
      </c>
      <c r="AA51" s="63">
        <f t="shared" si="16"/>
        <v>0</v>
      </c>
      <c r="AB51" s="54">
        <f t="shared" si="27"/>
        <v>8</v>
      </c>
      <c r="AC51" s="4">
        <f t="shared" si="28"/>
        <v>0</v>
      </c>
      <c r="AD51" s="50"/>
      <c r="AE51" s="5">
        <v>521.87</v>
      </c>
      <c r="AF51" s="61" t="b">
        <f t="shared" ca="1" si="29"/>
        <v>0</v>
      </c>
      <c r="AG51" s="84" t="str">
        <f t="shared" ca="1" si="30"/>
        <v/>
      </c>
      <c r="AH51" s="84" t="str">
        <f t="shared" ca="1" si="31"/>
        <v/>
      </c>
      <c r="AI51" s="84" t="str">
        <f t="shared" ca="1" si="32"/>
        <v/>
      </c>
      <c r="AJ51" s="84" t="str">
        <f t="shared" ca="1" si="33"/>
        <v/>
      </c>
      <c r="AK51" s="84" t="str">
        <f t="shared" ca="1" si="34"/>
        <v/>
      </c>
      <c r="AL51" s="84" t="str">
        <f t="shared" ca="1" si="35"/>
        <v/>
      </c>
      <c r="AM51" s="84" t="str">
        <f t="shared" ca="1" si="36"/>
        <v/>
      </c>
      <c r="AN51" s="84" t="str">
        <f t="shared" ca="1" si="37"/>
        <v/>
      </c>
      <c r="AO51" s="84" t="str">
        <f t="shared" ca="1" si="38"/>
        <v/>
      </c>
      <c r="AP51" s="84" t="str">
        <f t="shared" ca="1" si="39"/>
        <v/>
      </c>
      <c r="AQ51" s="84" t="str">
        <f t="shared" ca="1" si="40"/>
        <v/>
      </c>
      <c r="AR51" s="85"/>
      <c r="AS51" s="86" t="str">
        <f t="shared" si="41"/>
        <v/>
      </c>
      <c r="AT51" t="str">
        <f>+IF($AC51&gt;0,HLOOKUP(AS51,$AG51:$AQ$59,AU51,0),"")</f>
        <v/>
      </c>
      <c r="AU51">
        <v>9</v>
      </c>
      <c r="AV51" s="1">
        <v>41589</v>
      </c>
    </row>
    <row r="52" spans="1:48" x14ac:dyDescent="0.25">
      <c r="A52" s="1">
        <v>41596</v>
      </c>
      <c r="B52" s="5">
        <v>516.71</v>
      </c>
      <c r="C52" s="5">
        <v>77.84</v>
      </c>
      <c r="D52" s="2">
        <v>56.41</v>
      </c>
      <c r="E52" s="2">
        <v>45.86</v>
      </c>
      <c r="F52" s="5">
        <v>15.7</v>
      </c>
      <c r="G52" s="2">
        <v>372.31</v>
      </c>
      <c r="H52" s="5">
        <v>119.92</v>
      </c>
      <c r="I52" s="5">
        <v>81.86</v>
      </c>
      <c r="J52" s="5">
        <v>46.23</v>
      </c>
      <c r="K52" s="5">
        <v>516.46</v>
      </c>
      <c r="M52" s="36">
        <f t="shared" si="17"/>
        <v>0.99011248011957009</v>
      </c>
      <c r="N52" s="36">
        <f t="shared" si="18"/>
        <v>0.99769289925660098</v>
      </c>
      <c r="O52" s="42">
        <f t="shared" si="19"/>
        <v>0.9836094158674803</v>
      </c>
      <c r="P52" s="43">
        <f t="shared" si="20"/>
        <v>1.0396735434141917</v>
      </c>
      <c r="Q52" s="43">
        <f t="shared" si="21"/>
        <v>1.0142118863049094</v>
      </c>
      <c r="R52" s="43">
        <f t="shared" si="22"/>
        <v>1.00850556654116</v>
      </c>
      <c r="S52" s="43">
        <f t="shared" si="23"/>
        <v>0.96460746460746472</v>
      </c>
      <c r="T52" s="43">
        <f t="shared" si="24"/>
        <v>0.98972312900495718</v>
      </c>
      <c r="U52" s="43">
        <f t="shared" si="25"/>
        <v>0.9432768822689247</v>
      </c>
      <c r="V52" s="44">
        <f t="shared" si="26"/>
        <v>0.99837618403247652</v>
      </c>
      <c r="W52" s="42">
        <v>1</v>
      </c>
      <c r="X52" s="80"/>
      <c r="Y52" s="81">
        <v>6</v>
      </c>
      <c r="Z52" s="69">
        <v>47</v>
      </c>
      <c r="AA52" s="63">
        <f t="shared" si="16"/>
        <v>0</v>
      </c>
      <c r="AB52" s="54">
        <f t="shared" si="27"/>
        <v>7</v>
      </c>
      <c r="AC52" s="4">
        <f t="shared" si="28"/>
        <v>0</v>
      </c>
      <c r="AD52" s="50"/>
      <c r="AE52" s="5">
        <v>516.71</v>
      </c>
      <c r="AF52" s="61" t="b">
        <f t="shared" ca="1" si="29"/>
        <v>0</v>
      </c>
      <c r="AG52" s="84" t="str">
        <f t="shared" ca="1" si="30"/>
        <v/>
      </c>
      <c r="AH52" s="84" t="str">
        <f t="shared" ca="1" si="31"/>
        <v/>
      </c>
      <c r="AI52" s="84" t="str">
        <f t="shared" ca="1" si="32"/>
        <v/>
      </c>
      <c r="AJ52" s="84" t="str">
        <f t="shared" ca="1" si="33"/>
        <v/>
      </c>
      <c r="AK52" s="84" t="str">
        <f t="shared" ca="1" si="34"/>
        <v/>
      </c>
      <c r="AL52" s="84" t="str">
        <f t="shared" ca="1" si="35"/>
        <v/>
      </c>
      <c r="AM52" s="84" t="str">
        <f t="shared" ca="1" si="36"/>
        <v/>
      </c>
      <c r="AN52" s="84" t="str">
        <f t="shared" ca="1" si="37"/>
        <v/>
      </c>
      <c r="AO52" s="84" t="str">
        <f t="shared" ca="1" si="38"/>
        <v/>
      </c>
      <c r="AP52" s="84" t="str">
        <f t="shared" ca="1" si="39"/>
        <v/>
      </c>
      <c r="AQ52" s="84" t="str">
        <f t="shared" ca="1" si="40"/>
        <v/>
      </c>
      <c r="AR52" s="85"/>
      <c r="AS52" s="86" t="str">
        <f t="shared" si="41"/>
        <v/>
      </c>
      <c r="AT52" t="str">
        <f>+IF($AC52&gt;0,HLOOKUP(AS52,$AG52:$AQ$59,AU52,0),"")</f>
        <v/>
      </c>
      <c r="AU52">
        <v>8</v>
      </c>
      <c r="AV52" s="1">
        <v>41596</v>
      </c>
    </row>
    <row r="53" spans="1:48" x14ac:dyDescent="0.25">
      <c r="A53" s="1">
        <v>41603</v>
      </c>
      <c r="B53" s="5">
        <v>552.76</v>
      </c>
      <c r="C53" s="5">
        <v>77.47</v>
      </c>
      <c r="D53" s="2">
        <v>56.78</v>
      </c>
      <c r="E53" s="2">
        <v>45.25</v>
      </c>
      <c r="F53" s="5">
        <v>15.96</v>
      </c>
      <c r="G53" s="2">
        <v>393.62</v>
      </c>
      <c r="H53" s="5">
        <v>120.7</v>
      </c>
      <c r="I53" s="5">
        <v>83.56</v>
      </c>
      <c r="J53" s="5">
        <v>47.01</v>
      </c>
      <c r="K53" s="5">
        <v>530.33000000000004</v>
      </c>
      <c r="M53" s="36">
        <f t="shared" si="17"/>
        <v>1.0697683420100248</v>
      </c>
      <c r="N53" s="36">
        <f t="shared" si="18"/>
        <v>0.99524665981500504</v>
      </c>
      <c r="O53" s="42">
        <f t="shared" si="19"/>
        <v>1.006559120723276</v>
      </c>
      <c r="P53" s="43">
        <f t="shared" si="20"/>
        <v>0.98669864805931096</v>
      </c>
      <c r="Q53" s="43">
        <f t="shared" si="21"/>
        <v>1.0165605095541401</v>
      </c>
      <c r="R53" s="43">
        <f t="shared" si="22"/>
        <v>1.0572372485294512</v>
      </c>
      <c r="S53" s="43">
        <f t="shared" si="23"/>
        <v>1.0065043362241495</v>
      </c>
      <c r="T53" s="43">
        <f t="shared" si="24"/>
        <v>1.0207671634497923</v>
      </c>
      <c r="U53" s="43">
        <f t="shared" si="25"/>
        <v>1.0168721609344582</v>
      </c>
      <c r="V53" s="44">
        <f t="shared" si="26"/>
        <v>1.0268559036517833</v>
      </c>
      <c r="W53" s="42">
        <v>1</v>
      </c>
      <c r="X53" s="80"/>
      <c r="Y53" s="81">
        <v>7</v>
      </c>
      <c r="Z53" s="69">
        <v>48</v>
      </c>
      <c r="AA53" s="63">
        <f t="shared" si="16"/>
        <v>0</v>
      </c>
      <c r="AB53" s="54">
        <f t="shared" si="27"/>
        <v>6</v>
      </c>
      <c r="AC53" s="4">
        <f t="shared" si="28"/>
        <v>0</v>
      </c>
      <c r="AD53" s="50"/>
      <c r="AE53" s="5">
        <v>552.76</v>
      </c>
      <c r="AF53" s="61" t="b">
        <f t="shared" ca="1" si="29"/>
        <v>0</v>
      </c>
      <c r="AG53" s="84" t="str">
        <f t="shared" ca="1" si="30"/>
        <v/>
      </c>
      <c r="AH53" s="84" t="str">
        <f t="shared" ca="1" si="31"/>
        <v/>
      </c>
      <c r="AI53" s="84" t="str">
        <f t="shared" ca="1" si="32"/>
        <v/>
      </c>
      <c r="AJ53" s="84" t="str">
        <f t="shared" ca="1" si="33"/>
        <v/>
      </c>
      <c r="AK53" s="84" t="str">
        <f t="shared" ca="1" si="34"/>
        <v/>
      </c>
      <c r="AL53" s="84" t="str">
        <f t="shared" ca="1" si="35"/>
        <v/>
      </c>
      <c r="AM53" s="84" t="str">
        <f t="shared" ca="1" si="36"/>
        <v/>
      </c>
      <c r="AN53" s="84" t="str">
        <f t="shared" ca="1" si="37"/>
        <v/>
      </c>
      <c r="AO53" s="84" t="str">
        <f t="shared" ca="1" si="38"/>
        <v/>
      </c>
      <c r="AP53" s="84" t="str">
        <f t="shared" ca="1" si="39"/>
        <v/>
      </c>
      <c r="AQ53" s="84" t="str">
        <f t="shared" ca="1" si="40"/>
        <v/>
      </c>
      <c r="AR53" s="85"/>
      <c r="AS53" s="92" t="str">
        <f t="shared" si="41"/>
        <v/>
      </c>
      <c r="AT53" s="4" t="str">
        <f>+IF($AC53&gt;0,HLOOKUP(AS53,$AG53:$AQ$59,AU53,0),"")</f>
        <v/>
      </c>
      <c r="AU53">
        <v>7</v>
      </c>
      <c r="AV53" s="1">
        <v>41603</v>
      </c>
    </row>
    <row r="54" spans="1:48" ht="16.5" thickBot="1" x14ac:dyDescent="0.3">
      <c r="A54" s="1">
        <v>41610</v>
      </c>
      <c r="B54" s="5">
        <v>556.69000000000005</v>
      </c>
      <c r="C54" s="5">
        <v>75.53</v>
      </c>
      <c r="D54" s="2">
        <v>55.6</v>
      </c>
      <c r="E54" s="2">
        <v>46.42</v>
      </c>
      <c r="F54" s="5">
        <v>14.57</v>
      </c>
      <c r="G54" s="2">
        <v>386.95</v>
      </c>
      <c r="H54" s="5">
        <v>118.55</v>
      </c>
      <c r="I54" s="5">
        <v>84.45</v>
      </c>
      <c r="J54" s="5">
        <v>47.94</v>
      </c>
      <c r="K54" s="5">
        <v>535.47</v>
      </c>
      <c r="M54" s="36">
        <f t="shared" si="17"/>
        <v>1.0071097763948189</v>
      </c>
      <c r="N54" s="36">
        <f t="shared" si="18"/>
        <v>0.97495804827675236</v>
      </c>
      <c r="O54" s="42">
        <f t="shared" si="19"/>
        <v>0.97921803451919687</v>
      </c>
      <c r="P54" s="43">
        <f t="shared" si="20"/>
        <v>1.0258563535911602</v>
      </c>
      <c r="Q54" s="43">
        <f t="shared" si="21"/>
        <v>0.912907268170426</v>
      </c>
      <c r="R54" s="43">
        <f t="shared" si="22"/>
        <v>0.98305472282912454</v>
      </c>
      <c r="S54" s="43">
        <f t="shared" si="23"/>
        <v>0.98218724109362054</v>
      </c>
      <c r="T54" s="43">
        <f t="shared" si="24"/>
        <v>1.0106510292005744</v>
      </c>
      <c r="U54" s="43">
        <f t="shared" si="25"/>
        <v>1.0197830248883217</v>
      </c>
      <c r="V54" s="44">
        <f t="shared" si="26"/>
        <v>1.0096920785171497</v>
      </c>
      <c r="W54" s="42">
        <v>1</v>
      </c>
      <c r="X54" s="82"/>
      <c r="Y54" s="83">
        <v>8</v>
      </c>
      <c r="Z54" s="75">
        <v>49</v>
      </c>
      <c r="AA54" s="63">
        <f t="shared" si="16"/>
        <v>0</v>
      </c>
      <c r="AB54" s="54">
        <f t="shared" si="27"/>
        <v>5</v>
      </c>
      <c r="AC54" s="4">
        <f t="shared" si="28"/>
        <v>0</v>
      </c>
      <c r="AD54" s="50"/>
      <c r="AE54" s="5">
        <v>556.69000000000005</v>
      </c>
      <c r="AF54" s="61" t="b">
        <f t="shared" ca="1" si="29"/>
        <v>0</v>
      </c>
      <c r="AG54" s="84" t="str">
        <f t="shared" ca="1" si="30"/>
        <v/>
      </c>
      <c r="AH54" s="84" t="str">
        <f t="shared" ca="1" si="31"/>
        <v/>
      </c>
      <c r="AI54" s="84" t="str">
        <f t="shared" ca="1" si="32"/>
        <v/>
      </c>
      <c r="AJ54" s="84" t="str">
        <f t="shared" ca="1" si="33"/>
        <v/>
      </c>
      <c r="AK54" s="84" t="str">
        <f t="shared" ca="1" si="34"/>
        <v/>
      </c>
      <c r="AL54" s="84" t="str">
        <f t="shared" ca="1" si="35"/>
        <v/>
      </c>
      <c r="AM54" s="84" t="str">
        <f t="shared" ca="1" si="36"/>
        <v/>
      </c>
      <c r="AN54" s="84" t="str">
        <f t="shared" ca="1" si="37"/>
        <v/>
      </c>
      <c r="AO54" s="84" t="str">
        <f t="shared" ca="1" si="38"/>
        <v/>
      </c>
      <c r="AP54" s="84" t="str">
        <f t="shared" ca="1" si="39"/>
        <v/>
      </c>
      <c r="AQ54" s="84" t="str">
        <f t="shared" ca="1" si="40"/>
        <v/>
      </c>
      <c r="AR54" s="85"/>
      <c r="AS54" s="86" t="str">
        <f t="shared" si="41"/>
        <v/>
      </c>
      <c r="AT54" t="str">
        <f>+IF($AC54&gt;0,HLOOKUP(AS54,$AG54:$AQ$59,AU54,0),"")</f>
        <v/>
      </c>
      <c r="AU54">
        <v>6</v>
      </c>
      <c r="AV54" s="1">
        <v>41610</v>
      </c>
    </row>
    <row r="55" spans="1:48" x14ac:dyDescent="0.25">
      <c r="A55" s="1">
        <v>41617</v>
      </c>
      <c r="B55" s="5">
        <v>551.13</v>
      </c>
      <c r="C55" s="5">
        <v>73.94</v>
      </c>
      <c r="D55" s="2">
        <v>60.89</v>
      </c>
      <c r="E55" s="2">
        <v>47.74</v>
      </c>
      <c r="F55" s="5">
        <v>13.9</v>
      </c>
      <c r="G55" s="2">
        <v>384.24</v>
      </c>
      <c r="H55" s="5">
        <v>119.38</v>
      </c>
      <c r="I55" s="5">
        <v>84.99</v>
      </c>
      <c r="J55" s="5">
        <v>53.32</v>
      </c>
      <c r="K55" s="5">
        <v>530.92999999999995</v>
      </c>
      <c r="M55" s="36">
        <f t="shared" si="17"/>
        <v>0.99001239469004287</v>
      </c>
      <c r="N55" s="36">
        <f t="shared" si="18"/>
        <v>0.97894876208129211</v>
      </c>
      <c r="O55" s="42">
        <f t="shared" si="19"/>
        <v>1.0951438848920863</v>
      </c>
      <c r="P55" s="43">
        <f t="shared" si="20"/>
        <v>1.028436018957346</v>
      </c>
      <c r="Q55" s="43">
        <f t="shared" si="21"/>
        <v>0.95401509951956076</v>
      </c>
      <c r="R55" s="43">
        <f t="shared" si="22"/>
        <v>0.99299651117715471</v>
      </c>
      <c r="S55" s="43">
        <f t="shared" si="23"/>
        <v>1.0070012652889075</v>
      </c>
      <c r="T55" s="43">
        <f t="shared" si="24"/>
        <v>1.0063943161634101</v>
      </c>
      <c r="U55" s="43">
        <f t="shared" si="25"/>
        <v>1.1122236128493952</v>
      </c>
      <c r="V55" s="44">
        <f t="shared" si="26"/>
        <v>0.99152146712234102</v>
      </c>
      <c r="W55" s="42">
        <v>1</v>
      </c>
      <c r="X55" s="78"/>
      <c r="Y55" s="79">
        <v>1</v>
      </c>
      <c r="Z55" s="69">
        <v>50</v>
      </c>
      <c r="AA55" s="63">
        <f t="shared" si="16"/>
        <v>0</v>
      </c>
      <c r="AB55" s="54">
        <f t="shared" si="27"/>
        <v>4</v>
      </c>
      <c r="AC55" s="4">
        <f t="shared" si="28"/>
        <v>0</v>
      </c>
      <c r="AD55" s="50"/>
      <c r="AE55" s="5">
        <v>551.13</v>
      </c>
      <c r="AF55" s="61" t="b">
        <f t="shared" ca="1" si="29"/>
        <v>0</v>
      </c>
      <c r="AG55" s="84" t="str">
        <f t="shared" ca="1" si="30"/>
        <v/>
      </c>
      <c r="AH55" s="84" t="str">
        <f t="shared" ca="1" si="31"/>
        <v/>
      </c>
      <c r="AI55" s="84" t="str">
        <f t="shared" ca="1" si="32"/>
        <v/>
      </c>
      <c r="AJ55" s="84" t="str">
        <f t="shared" ca="1" si="33"/>
        <v/>
      </c>
      <c r="AK55" s="84" t="str">
        <f t="shared" ca="1" si="34"/>
        <v/>
      </c>
      <c r="AL55" s="84" t="str">
        <f t="shared" ca="1" si="35"/>
        <v/>
      </c>
      <c r="AM55" s="84" t="str">
        <f t="shared" ca="1" si="36"/>
        <v/>
      </c>
      <c r="AN55" s="84" t="str">
        <f t="shared" ca="1" si="37"/>
        <v/>
      </c>
      <c r="AO55" s="84" t="str">
        <f t="shared" ca="1" si="38"/>
        <v/>
      </c>
      <c r="AP55" s="84" t="str">
        <f t="shared" ca="1" si="39"/>
        <v/>
      </c>
      <c r="AQ55" s="84" t="str">
        <f t="shared" ca="1" si="40"/>
        <v/>
      </c>
      <c r="AR55" s="85"/>
      <c r="AS55" s="86" t="str">
        <f t="shared" si="41"/>
        <v/>
      </c>
      <c r="AT55" t="str">
        <f>+IF($AC55&gt;0,HLOOKUP(AS55,$AG55:$AQ$59,AU55,0),"")</f>
        <v/>
      </c>
      <c r="AU55">
        <v>5</v>
      </c>
      <c r="AV55" s="1">
        <v>41617</v>
      </c>
    </row>
    <row r="56" spans="1:48" x14ac:dyDescent="0.25">
      <c r="A56" s="1">
        <v>41624</v>
      </c>
      <c r="B56" s="5">
        <v>545.75</v>
      </c>
      <c r="C56" s="5">
        <v>80.55</v>
      </c>
      <c r="D56" s="2">
        <v>59.26</v>
      </c>
      <c r="E56" s="2">
        <v>49.19</v>
      </c>
      <c r="F56" s="5">
        <v>14.23</v>
      </c>
      <c r="G56" s="2">
        <v>402.2</v>
      </c>
      <c r="H56" s="5">
        <v>115.94</v>
      </c>
      <c r="I56" s="5">
        <v>87.84</v>
      </c>
      <c r="J56" s="5">
        <v>55.12</v>
      </c>
      <c r="K56" s="5">
        <v>550.86</v>
      </c>
      <c r="M56" s="36">
        <f t="shared" si="17"/>
        <v>0.99023823780233344</v>
      </c>
      <c r="N56" s="36">
        <f t="shared" si="18"/>
        <v>1.0893968082228833</v>
      </c>
      <c r="O56" s="42">
        <f t="shared" si="19"/>
        <v>0.97323041550336664</v>
      </c>
      <c r="P56" s="43">
        <f t="shared" si="20"/>
        <v>1.0303728529534981</v>
      </c>
      <c r="Q56" s="43">
        <f t="shared" si="21"/>
        <v>1.0237410071942445</v>
      </c>
      <c r="R56" s="43">
        <f t="shared" si="22"/>
        <v>1.0467416198209452</v>
      </c>
      <c r="S56" s="43">
        <f t="shared" si="23"/>
        <v>0.97118445300720391</v>
      </c>
      <c r="T56" s="43">
        <f t="shared" si="24"/>
        <v>1.0335333568655136</v>
      </c>
      <c r="U56" s="43">
        <f t="shared" si="25"/>
        <v>1.0337584396099024</v>
      </c>
      <c r="V56" s="44">
        <f t="shared" si="26"/>
        <v>1.0375379051852411</v>
      </c>
      <c r="W56" s="42">
        <v>1</v>
      </c>
      <c r="X56" s="80"/>
      <c r="Y56" s="81">
        <v>2</v>
      </c>
      <c r="Z56" s="69">
        <v>51</v>
      </c>
      <c r="AA56" s="63">
        <f t="shared" si="16"/>
        <v>0</v>
      </c>
      <c r="AB56" s="54">
        <f t="shared" si="27"/>
        <v>3</v>
      </c>
      <c r="AC56" s="4">
        <f t="shared" si="28"/>
        <v>0</v>
      </c>
      <c r="AD56" s="50"/>
      <c r="AE56" s="5">
        <v>545.75</v>
      </c>
      <c r="AF56" s="61" t="b">
        <f t="shared" ca="1" si="29"/>
        <v>0</v>
      </c>
      <c r="AG56" s="84" t="str">
        <f t="shared" ca="1" si="30"/>
        <v/>
      </c>
      <c r="AH56" s="84" t="str">
        <f t="shared" ca="1" si="31"/>
        <v/>
      </c>
      <c r="AI56" s="84" t="str">
        <f t="shared" ca="1" si="32"/>
        <v/>
      </c>
      <c r="AJ56" s="84" t="str">
        <f t="shared" ca="1" si="33"/>
        <v/>
      </c>
      <c r="AK56" s="84" t="str">
        <f t="shared" ca="1" si="34"/>
        <v/>
      </c>
      <c r="AL56" s="84" t="str">
        <f t="shared" ca="1" si="35"/>
        <v/>
      </c>
      <c r="AM56" s="84" t="str">
        <f t="shared" ca="1" si="36"/>
        <v/>
      </c>
      <c r="AN56" s="84" t="str">
        <f t="shared" ca="1" si="37"/>
        <v/>
      </c>
      <c r="AO56" s="84" t="str">
        <f t="shared" ca="1" si="38"/>
        <v/>
      </c>
      <c r="AP56" s="84" t="str">
        <f t="shared" ca="1" si="39"/>
        <v/>
      </c>
      <c r="AQ56" s="84" t="str">
        <f t="shared" ca="1" si="40"/>
        <v/>
      </c>
      <c r="AR56" s="85"/>
      <c r="AS56" s="86" t="str">
        <f t="shared" si="41"/>
        <v/>
      </c>
      <c r="AT56" t="str">
        <f>+IF($AC56&gt;0,HLOOKUP(AS56,$AG56:$AQ$59,AU56,0),"")</f>
        <v/>
      </c>
      <c r="AU56">
        <v>4</v>
      </c>
      <c r="AV56" s="1">
        <v>41624</v>
      </c>
    </row>
    <row r="57" spans="1:48" ht="16.5" thickBot="1" x14ac:dyDescent="0.3">
      <c r="A57" s="1">
        <v>41631</v>
      </c>
      <c r="B57" s="5">
        <v>556.76</v>
      </c>
      <c r="C57" s="5">
        <v>82.51</v>
      </c>
      <c r="D57" s="2">
        <v>59.51</v>
      </c>
      <c r="E57" s="2">
        <v>49.54</v>
      </c>
      <c r="F57" s="5">
        <v>14.28</v>
      </c>
      <c r="G57" s="2">
        <v>398.08</v>
      </c>
      <c r="H57" s="5">
        <v>117.12</v>
      </c>
      <c r="I57" s="5">
        <v>89.75</v>
      </c>
      <c r="J57" s="5">
        <v>55.44</v>
      </c>
      <c r="K57" s="5">
        <v>559.76</v>
      </c>
      <c r="M57" s="36">
        <f t="shared" ref="M57:M58" si="42">+B57/B56</f>
        <v>1.0201740723774622</v>
      </c>
      <c r="N57" s="36">
        <f t="shared" ref="N57:N58" si="43">+C57/C56</f>
        <v>1.0243327126008692</v>
      </c>
      <c r="O57" s="36">
        <f t="shared" ref="O57:O58" si="44">+D57/D56</f>
        <v>1.0042186972662841</v>
      </c>
      <c r="P57" s="36">
        <f t="shared" ref="P57:P58" si="45">+E57/E56</f>
        <v>1.0071152673307584</v>
      </c>
      <c r="Q57" s="36">
        <f t="shared" ref="Q57:Q58" si="46">+F57/F56</f>
        <v>1.0035137034434294</v>
      </c>
      <c r="R57" s="36">
        <f t="shared" ref="R57:R58" si="47">+G57/G56</f>
        <v>0.98975634012928893</v>
      </c>
      <c r="S57" s="36">
        <f t="shared" ref="S57:S58" si="48">+H57/H56</f>
        <v>1.010177678109367</v>
      </c>
      <c r="T57" s="36">
        <f t="shared" ref="T57:T58" si="49">+I57/I56</f>
        <v>1.0217440801457194</v>
      </c>
      <c r="U57" s="36">
        <f t="shared" ref="U57:U58" si="50">+J57/J56</f>
        <v>1.0058055152394776</v>
      </c>
      <c r="V57" s="36">
        <f t="shared" ref="V57:V58" si="51">+K57/K56</f>
        <v>1.0161565552045893</v>
      </c>
      <c r="W57" s="36">
        <v>1</v>
      </c>
      <c r="X57" s="80"/>
      <c r="Y57" s="81">
        <v>3</v>
      </c>
      <c r="Z57" s="76">
        <v>52</v>
      </c>
      <c r="AA57" s="64">
        <f t="shared" si="16"/>
        <v>0</v>
      </c>
      <c r="AB57" s="54">
        <f>+IF(AA57=1,1,AB58+1)</f>
        <v>2</v>
      </c>
      <c r="AC57" s="4">
        <f t="shared" ref="AC57" si="52">+IF(AA57=1,AB58,0)</f>
        <v>0</v>
      </c>
      <c r="AD57" s="38"/>
      <c r="AE57" s="59">
        <v>556.76</v>
      </c>
      <c r="AF57" s="73" t="b">
        <f t="shared" ref="AF57" ca="1" si="53">+AE58/AE57=AG57</f>
        <v>0</v>
      </c>
      <c r="AG57" s="84" t="str">
        <f t="shared" ref="AG57:AG58" ca="1" si="54">+IF($AC57&gt;0,PRODUCT(OFFSET(M58,0,0,$AC57,1)),"")</f>
        <v/>
      </c>
      <c r="AH57" s="84" t="str">
        <f t="shared" ref="AH57:AH58" ca="1" si="55">+IF($AC57&gt;0,PRODUCT(OFFSET(N58,0,0,$AC57,1)),"")</f>
        <v/>
      </c>
      <c r="AI57" s="84" t="str">
        <f t="shared" ref="AI57:AI58" ca="1" si="56">+IF($AC57&gt;0,PRODUCT(OFFSET(O58,0,0,$AC57,1)),"")</f>
        <v/>
      </c>
      <c r="AJ57" s="84" t="str">
        <f t="shared" ref="AJ57:AJ58" ca="1" si="57">+IF($AC57&gt;0,PRODUCT(OFFSET(P58,0,0,$AC57,1)),"")</f>
        <v/>
      </c>
      <c r="AK57" s="84" t="str">
        <f t="shared" ref="AK57:AK58" ca="1" si="58">+IF($AC57&gt;0,PRODUCT(OFFSET(Q58,0,0,$AC57,1)),"")</f>
        <v/>
      </c>
      <c r="AL57" s="84" t="str">
        <f t="shared" ref="AL57:AL58" ca="1" si="59">+IF($AC57&gt;0,PRODUCT(OFFSET(R58,0,0,$AC57,1)),"")</f>
        <v/>
      </c>
      <c r="AM57" s="84" t="str">
        <f t="shared" ref="AM57:AM58" ca="1" si="60">+IF($AC57&gt;0,PRODUCT(OFFSET(S58,0,0,$AC57,1)),"")</f>
        <v/>
      </c>
      <c r="AN57" s="84" t="str">
        <f t="shared" ref="AN57:AN58" ca="1" si="61">+IF($AC57&gt;0,PRODUCT(OFFSET(T58,0,0,$AC57,1)),"")</f>
        <v/>
      </c>
      <c r="AO57" s="84" t="str">
        <f t="shared" ref="AO57:AO58" ca="1" si="62">+IF($AC57&gt;0,PRODUCT(OFFSET(U58,0,0,$AC57,1)),"")</f>
        <v/>
      </c>
      <c r="AP57" s="84" t="str">
        <f t="shared" ref="AP57:AP58" ca="1" si="63">+IF($AC57&gt;0,PRODUCT(OFFSET(V58,0,0,$AC57,1)),"")</f>
        <v/>
      </c>
      <c r="AQ57" s="84" t="str">
        <f t="shared" ref="AQ57:AQ58" ca="1" si="64">+IF($AC57&gt;0,PRODUCT(OFFSET(W58,0,0,$AC57,1)),"")</f>
        <v/>
      </c>
      <c r="AR57" s="87"/>
      <c r="AS57" s="86" t="str">
        <f t="shared" ref="AS57" si="65">+IF($AC57&gt;0,MAX(AG57:AQ57),"")</f>
        <v/>
      </c>
      <c r="AT57" t="str">
        <f>+IF($AC57&gt;0,HLOOKUP(AS57,$AG57:$AQ$59,AU57,0),"")</f>
        <v/>
      </c>
      <c r="AU57">
        <v>3</v>
      </c>
      <c r="AV57" s="1">
        <v>41631</v>
      </c>
    </row>
    <row r="58" spans="1:48" ht="16.5" thickBot="1" x14ac:dyDescent="0.3">
      <c r="A58" s="1">
        <v>41638</v>
      </c>
      <c r="B58" s="5">
        <v>557.67999999999995</v>
      </c>
      <c r="C58" s="5">
        <v>82.22</v>
      </c>
      <c r="D58" s="2">
        <v>59.88</v>
      </c>
      <c r="E58" s="2">
        <v>50.32</v>
      </c>
      <c r="F58" s="5">
        <v>14.25</v>
      </c>
      <c r="G58" s="2">
        <v>398.79</v>
      </c>
      <c r="H58" s="5">
        <v>116.12</v>
      </c>
      <c r="I58" s="5">
        <v>89.69</v>
      </c>
      <c r="J58" s="5">
        <v>54.65</v>
      </c>
      <c r="K58" s="5">
        <v>560.91999999999996</v>
      </c>
      <c r="M58" s="46">
        <f t="shared" si="42"/>
        <v>1.0016524175587327</v>
      </c>
      <c r="N58" s="46">
        <f t="shared" si="43"/>
        <v>0.99648527451218027</v>
      </c>
      <c r="O58" s="46">
        <f t="shared" si="44"/>
        <v>1.0062174424466477</v>
      </c>
      <c r="P58" s="46">
        <f t="shared" si="45"/>
        <v>1.0157448526443278</v>
      </c>
      <c r="Q58" s="46">
        <f t="shared" si="46"/>
        <v>0.99789915966386555</v>
      </c>
      <c r="R58" s="46">
        <f t="shared" si="47"/>
        <v>1.0017835610932477</v>
      </c>
      <c r="S58" s="46">
        <f t="shared" si="48"/>
        <v>0.99146174863387981</v>
      </c>
      <c r="T58" s="46">
        <f t="shared" si="49"/>
        <v>0.99933147632311981</v>
      </c>
      <c r="U58" s="46">
        <f t="shared" si="50"/>
        <v>0.98575036075036071</v>
      </c>
      <c r="V58" s="46">
        <f t="shared" si="51"/>
        <v>1.0020723167071601</v>
      </c>
      <c r="W58" s="46">
        <v>1</v>
      </c>
      <c r="X58" s="80" t="s">
        <v>68</v>
      </c>
      <c r="Y58" s="81">
        <v>4</v>
      </c>
      <c r="Z58" s="69"/>
      <c r="AA58" s="71">
        <v>0</v>
      </c>
      <c r="AB58" s="55">
        <v>1</v>
      </c>
      <c r="AC58" s="4"/>
      <c r="AD58" s="57"/>
      <c r="AE58" s="5">
        <v>557.67999999999995</v>
      </c>
      <c r="AF58" s="61"/>
      <c r="AG58" s="66" t="str">
        <f t="shared" ca="1" si="54"/>
        <v/>
      </c>
      <c r="AH58" s="66" t="str">
        <f t="shared" ca="1" si="55"/>
        <v/>
      </c>
      <c r="AI58" s="66" t="str">
        <f t="shared" ca="1" si="56"/>
        <v/>
      </c>
      <c r="AJ58" s="66" t="str">
        <f t="shared" ca="1" si="57"/>
        <v/>
      </c>
      <c r="AK58" s="66" t="str">
        <f t="shared" ca="1" si="58"/>
        <v/>
      </c>
      <c r="AL58" s="66" t="str">
        <f t="shared" ca="1" si="59"/>
        <v/>
      </c>
      <c r="AM58" s="66" t="str">
        <f t="shared" ca="1" si="60"/>
        <v/>
      </c>
      <c r="AN58" s="66" t="str">
        <f t="shared" ca="1" si="61"/>
        <v/>
      </c>
      <c r="AO58" s="66" t="str">
        <f t="shared" ca="1" si="62"/>
        <v/>
      </c>
      <c r="AP58" s="66" t="str">
        <f t="shared" ca="1" si="63"/>
        <v/>
      </c>
      <c r="AQ58" s="66" t="str">
        <f t="shared" ca="1" si="64"/>
        <v/>
      </c>
      <c r="AR58" s="49"/>
      <c r="AS58" s="66"/>
      <c r="AV58" s="1">
        <v>41638</v>
      </c>
    </row>
    <row r="59" spans="1:48" x14ac:dyDescent="0.25">
      <c r="A59" s="1"/>
      <c r="B59" s="5"/>
      <c r="C59" s="5"/>
      <c r="F59" s="5"/>
      <c r="X59" s="80"/>
      <c r="Y59" s="81">
        <v>5</v>
      </c>
      <c r="Z59" s="69"/>
      <c r="AA59" s="72">
        <v>0</v>
      </c>
      <c r="AG59" s="21" t="s">
        <v>44</v>
      </c>
      <c r="AH59" s="21" t="s">
        <v>13</v>
      </c>
      <c r="AI59" s="21" t="s">
        <v>45</v>
      </c>
      <c r="AJ59" s="21" t="s">
        <v>46</v>
      </c>
      <c r="AK59" s="21" t="s">
        <v>14</v>
      </c>
      <c r="AL59" s="21" t="s">
        <v>47</v>
      </c>
      <c r="AM59" s="21" t="s">
        <v>48</v>
      </c>
      <c r="AN59" s="21" t="s">
        <v>49</v>
      </c>
      <c r="AO59" s="21" t="s">
        <v>50</v>
      </c>
      <c r="AP59" s="21" t="s">
        <v>51</v>
      </c>
      <c r="AQ59" s="37" t="s">
        <v>60</v>
      </c>
    </row>
    <row r="60" spans="1:48" x14ac:dyDescent="0.25">
      <c r="A60" s="15" t="s">
        <v>15</v>
      </c>
      <c r="B60" s="6"/>
      <c r="C60" s="6"/>
      <c r="F60" s="6"/>
      <c r="H60" s="7"/>
      <c r="I60" s="5"/>
      <c r="J60" s="7"/>
      <c r="K60" s="7"/>
      <c r="X60" s="80"/>
      <c r="Y60" s="81">
        <v>6</v>
      </c>
      <c r="Z60" s="69"/>
      <c r="AA60" s="72">
        <v>0</v>
      </c>
    </row>
    <row r="61" spans="1:48" x14ac:dyDescent="0.25">
      <c r="A61" s="15" t="s">
        <v>58</v>
      </c>
      <c r="B61" s="6"/>
      <c r="C61" s="6"/>
      <c r="F61" s="6"/>
      <c r="H61" s="7"/>
      <c r="I61" s="6"/>
      <c r="J61" s="7"/>
      <c r="K61" s="7"/>
      <c r="X61" s="80"/>
      <c r="Y61" s="81">
        <v>7</v>
      </c>
      <c r="Z61" s="69"/>
      <c r="AA61" s="72">
        <v>0</v>
      </c>
    </row>
    <row r="62" spans="1:48" ht="16.5" thickBot="1" x14ac:dyDescent="0.3">
      <c r="A62" s="11" t="s">
        <v>12</v>
      </c>
      <c r="B62" s="12">
        <v>41584</v>
      </c>
      <c r="C62" s="13">
        <v>3.05</v>
      </c>
      <c r="F62" s="6"/>
      <c r="H62" s="7"/>
      <c r="I62" s="6"/>
      <c r="J62" s="7"/>
      <c r="K62" s="7"/>
      <c r="X62" s="82"/>
      <c r="Y62" s="83">
        <v>8</v>
      </c>
      <c r="Z62" s="70"/>
      <c r="AA62" s="68">
        <v>0</v>
      </c>
    </row>
    <row r="63" spans="1:48" x14ac:dyDescent="0.25">
      <c r="A63" s="11" t="s">
        <v>12</v>
      </c>
      <c r="B63" s="12">
        <v>41494</v>
      </c>
      <c r="C63" s="13">
        <v>3.05</v>
      </c>
      <c r="I63" s="6"/>
    </row>
    <row r="64" spans="1:48" x14ac:dyDescent="0.25">
      <c r="A64" s="11" t="s">
        <v>12</v>
      </c>
      <c r="B64" s="12">
        <v>41403</v>
      </c>
      <c r="C64" s="13">
        <v>3.05</v>
      </c>
      <c r="I64" s="2"/>
    </row>
    <row r="65" spans="1:32" ht="16.5" thickBot="1" x14ac:dyDescent="0.3">
      <c r="A65" s="11" t="s">
        <v>12</v>
      </c>
      <c r="B65" s="12">
        <v>41312</v>
      </c>
      <c r="C65" s="13">
        <v>2.65</v>
      </c>
      <c r="I65" s="2"/>
      <c r="AC65" t="s">
        <v>76</v>
      </c>
    </row>
    <row r="66" spans="1:32" ht="16.5" thickBot="1" x14ac:dyDescent="0.3">
      <c r="A66" s="14" t="s">
        <v>13</v>
      </c>
      <c r="B66" s="12">
        <v>41556</v>
      </c>
      <c r="C66" s="13">
        <v>0.93</v>
      </c>
      <c r="I66" s="2"/>
      <c r="AC66" s="94" t="s">
        <v>72</v>
      </c>
      <c r="AD66" s="96" t="s">
        <v>73</v>
      </c>
      <c r="AE66" s="96" t="s">
        <v>74</v>
      </c>
      <c r="AF66" s="97" t="s">
        <v>75</v>
      </c>
    </row>
    <row r="67" spans="1:32" ht="16.5" thickBot="1" x14ac:dyDescent="0.3">
      <c r="A67" s="14" t="s">
        <v>13</v>
      </c>
      <c r="B67" s="12">
        <v>41374</v>
      </c>
      <c r="C67" s="13">
        <v>0.81</v>
      </c>
      <c r="I67" s="2"/>
      <c r="AA67" t="s">
        <v>69</v>
      </c>
      <c r="AC67" s="67">
        <v>1</v>
      </c>
      <c r="AD67" s="49"/>
      <c r="AE67" s="99" t="str">
        <f ca="1">+VLOOKUP(AC67,$Z$6:$AT$57,21,0)</f>
        <v>FB</v>
      </c>
      <c r="AF67" s="102">
        <f>+VLOOKUP(AC67,$Z$6:$AV$57,23,0)</f>
        <v>41276</v>
      </c>
    </row>
    <row r="68" spans="1:32" x14ac:dyDescent="0.25">
      <c r="A68" s="11" t="s">
        <v>14</v>
      </c>
      <c r="B68" s="12">
        <v>41626</v>
      </c>
      <c r="C68" s="13">
        <v>0.125</v>
      </c>
      <c r="I68" s="2"/>
      <c r="AA68" s="88">
        <f ca="1">+INT(RAND()*52)</f>
        <v>11</v>
      </c>
      <c r="AB68" s="74">
        <v>1</v>
      </c>
      <c r="AC68" s="108">
        <v>8</v>
      </c>
      <c r="AD68" s="95">
        <v>1</v>
      </c>
      <c r="AE68" s="100" t="str">
        <f ca="1">+VLOOKUP(AC68,$Z$6:$AT$57,21,0)</f>
        <v>ADBE</v>
      </c>
      <c r="AF68" s="103">
        <f t="shared" ref="AF68:AF76" si="66">+VLOOKUP(AC68,$Z$6:$AV$57,23,0)</f>
        <v>41324</v>
      </c>
    </row>
    <row r="69" spans="1:32" x14ac:dyDescent="0.25">
      <c r="A69" s="11" t="s">
        <v>14</v>
      </c>
      <c r="B69" s="12">
        <v>41547</v>
      </c>
      <c r="C69" s="13">
        <v>0.125</v>
      </c>
      <c r="I69" s="2"/>
      <c r="AA69" s="89">
        <f t="shared" ref="AA69:AA77" ca="1" si="67">+INT(RAND()*52)</f>
        <v>9</v>
      </c>
      <c r="AB69" s="75">
        <v>2</v>
      </c>
      <c r="AC69" s="109">
        <v>42</v>
      </c>
      <c r="AD69" s="49">
        <v>1</v>
      </c>
      <c r="AE69" s="100" t="str">
        <f t="shared" ref="AE69:AE76" ca="1" si="68">+VLOOKUP(AC69,$Z$6:$AT$57,21,0)</f>
        <v>AMZN</v>
      </c>
      <c r="AF69" s="103">
        <f t="shared" si="66"/>
        <v>41561</v>
      </c>
    </row>
    <row r="70" spans="1:32" x14ac:dyDescent="0.25">
      <c r="A70" s="11" t="s">
        <v>14</v>
      </c>
      <c r="B70" s="12">
        <v>41452</v>
      </c>
      <c r="C70" s="13">
        <v>0.125</v>
      </c>
      <c r="I70" s="2"/>
      <c r="AA70" s="89">
        <f t="shared" ca="1" si="67"/>
        <v>48</v>
      </c>
      <c r="AB70" s="75">
        <v>3</v>
      </c>
      <c r="AC70" s="109">
        <v>18</v>
      </c>
      <c r="AD70" s="49">
        <v>1</v>
      </c>
      <c r="AE70" s="100" t="str">
        <f t="shared" ca="1" si="68"/>
        <v>AMZN</v>
      </c>
      <c r="AF70" s="103">
        <f t="shared" si="66"/>
        <v>41393</v>
      </c>
    </row>
    <row r="71" spans="1:32" x14ac:dyDescent="0.25">
      <c r="I71" s="2"/>
      <c r="AA71" s="89">
        <f t="shared" ca="1" si="67"/>
        <v>1</v>
      </c>
      <c r="AB71" s="75">
        <v>4</v>
      </c>
      <c r="AC71" s="109">
        <v>16</v>
      </c>
      <c r="AD71" s="49">
        <v>1</v>
      </c>
      <c r="AE71" s="100" t="str">
        <f t="shared" ca="1" si="68"/>
        <v>AAPL</v>
      </c>
      <c r="AF71" s="103">
        <f t="shared" si="66"/>
        <v>41379</v>
      </c>
    </row>
    <row r="72" spans="1:32" x14ac:dyDescent="0.25">
      <c r="I72" s="2"/>
      <c r="AA72" s="89">
        <f t="shared" ca="1" si="67"/>
        <v>46</v>
      </c>
      <c r="AB72" s="75">
        <v>5</v>
      </c>
      <c r="AC72" s="109">
        <v>43</v>
      </c>
      <c r="AD72" s="49">
        <v>1</v>
      </c>
      <c r="AE72" s="100" t="str">
        <f t="shared" ca="1" si="68"/>
        <v>ADSK</v>
      </c>
      <c r="AF72" s="103">
        <f t="shared" si="66"/>
        <v>41568</v>
      </c>
    </row>
    <row r="73" spans="1:32" x14ac:dyDescent="0.25">
      <c r="I73" s="2"/>
      <c r="AA73" s="89">
        <f t="shared" ca="1" si="67"/>
        <v>5</v>
      </c>
      <c r="AB73" s="75">
        <v>6</v>
      </c>
      <c r="AC73" s="109">
        <v>3</v>
      </c>
      <c r="AD73" s="49">
        <v>1</v>
      </c>
      <c r="AE73" s="100" t="str">
        <f t="shared" ca="1" si="68"/>
        <v>GOOGL</v>
      </c>
      <c r="AF73" s="103">
        <f t="shared" si="66"/>
        <v>41288</v>
      </c>
    </row>
    <row r="74" spans="1:32" x14ac:dyDescent="0.25">
      <c r="I74" s="2"/>
      <c r="AA74" s="89">
        <f t="shared" ca="1" si="67"/>
        <v>13</v>
      </c>
      <c r="AB74" s="75">
        <v>7</v>
      </c>
      <c r="AC74" s="109">
        <v>23</v>
      </c>
      <c r="AD74" s="49">
        <v>1</v>
      </c>
      <c r="AE74" s="100" t="str">
        <f t="shared" ca="1" si="68"/>
        <v>FB</v>
      </c>
      <c r="AF74" s="103">
        <f t="shared" si="66"/>
        <v>41428</v>
      </c>
    </row>
    <row r="75" spans="1:32" x14ac:dyDescent="0.25">
      <c r="AA75" s="89">
        <f t="shared" ca="1" si="67"/>
        <v>25</v>
      </c>
      <c r="AB75" s="75">
        <v>8</v>
      </c>
      <c r="AC75" s="109">
        <v>40</v>
      </c>
      <c r="AD75" s="49">
        <v>1</v>
      </c>
      <c r="AE75" s="100" t="str">
        <f t="shared" ca="1" si="68"/>
        <v>GOOGL</v>
      </c>
      <c r="AF75" s="103">
        <f t="shared" si="66"/>
        <v>41547</v>
      </c>
    </row>
    <row r="76" spans="1:32" ht="16.5" thickBot="1" x14ac:dyDescent="0.3">
      <c r="AA76" s="89">
        <f t="shared" ca="1" si="67"/>
        <v>49</v>
      </c>
      <c r="AB76" s="75">
        <v>9</v>
      </c>
      <c r="AC76" s="110">
        <v>2</v>
      </c>
      <c r="AD76" s="51">
        <v>1</v>
      </c>
      <c r="AE76" s="101" t="str">
        <f t="shared" ca="1" si="68"/>
        <v>AEO</v>
      </c>
      <c r="AF76" s="104">
        <f t="shared" si="66"/>
        <v>41281</v>
      </c>
    </row>
    <row r="77" spans="1:32" ht="16.5" thickBot="1" x14ac:dyDescent="0.3">
      <c r="AA77" s="90">
        <f t="shared" ca="1" si="67"/>
        <v>41</v>
      </c>
      <c r="AB77" s="76">
        <v>10</v>
      </c>
      <c r="AC77" s="91">
        <v>100</v>
      </c>
      <c r="AD77" s="77">
        <v>1</v>
      </c>
    </row>
    <row r="83" spans="28:32" x14ac:dyDescent="0.25">
      <c r="AC83" s="106" t="s">
        <v>77</v>
      </c>
    </row>
    <row r="84" spans="28:32" x14ac:dyDescent="0.25">
      <c r="AC84" s="106" t="s">
        <v>72</v>
      </c>
      <c r="AD84" s="106" t="s">
        <v>74</v>
      </c>
      <c r="AE84" s="106" t="s">
        <v>75</v>
      </c>
      <c r="AF84" t="s">
        <v>70</v>
      </c>
    </row>
    <row r="85" spans="28:32" x14ac:dyDescent="0.25">
      <c r="AB85">
        <v>1</v>
      </c>
      <c r="AC85">
        <v>1</v>
      </c>
      <c r="AD85" t="s">
        <v>50</v>
      </c>
      <c r="AE85" s="107">
        <v>41276</v>
      </c>
      <c r="AF85" s="105">
        <v>1</v>
      </c>
    </row>
    <row r="86" spans="28:32" x14ac:dyDescent="0.25">
      <c r="AB86">
        <v>2</v>
      </c>
      <c r="AC86">
        <v>2</v>
      </c>
      <c r="AD86" t="s">
        <v>14</v>
      </c>
      <c r="AE86" s="107">
        <v>41281</v>
      </c>
      <c r="AF86" s="105">
        <v>1</v>
      </c>
    </row>
    <row r="87" spans="28:32" x14ac:dyDescent="0.25">
      <c r="AB87">
        <v>3</v>
      </c>
      <c r="AC87">
        <v>3</v>
      </c>
      <c r="AD87" t="s">
        <v>51</v>
      </c>
      <c r="AE87" s="107">
        <v>41288</v>
      </c>
      <c r="AF87" s="105">
        <v>1</v>
      </c>
    </row>
    <row r="88" spans="28:32" x14ac:dyDescent="0.25">
      <c r="AB88">
        <v>4</v>
      </c>
      <c r="AC88">
        <v>8</v>
      </c>
      <c r="AD88" t="s">
        <v>45</v>
      </c>
      <c r="AE88" s="107">
        <v>41324</v>
      </c>
      <c r="AF88" s="105">
        <v>1</v>
      </c>
    </row>
    <row r="89" spans="28:32" x14ac:dyDescent="0.25">
      <c r="AB89">
        <v>5</v>
      </c>
      <c r="AC89">
        <v>16</v>
      </c>
      <c r="AD89" t="s">
        <v>44</v>
      </c>
      <c r="AE89" s="107">
        <v>41379</v>
      </c>
      <c r="AF89" s="105">
        <v>1</v>
      </c>
    </row>
    <row r="90" spans="28:32" x14ac:dyDescent="0.25">
      <c r="AB90">
        <v>6</v>
      </c>
      <c r="AC90">
        <v>18</v>
      </c>
      <c r="AD90" t="s">
        <v>47</v>
      </c>
      <c r="AE90" s="107">
        <v>41393</v>
      </c>
      <c r="AF90" s="105">
        <v>1</v>
      </c>
    </row>
    <row r="91" spans="28:32" x14ac:dyDescent="0.25">
      <c r="AB91">
        <v>7</v>
      </c>
      <c r="AC91">
        <v>23</v>
      </c>
      <c r="AD91" t="s">
        <v>50</v>
      </c>
      <c r="AE91" s="107">
        <v>41428</v>
      </c>
      <c r="AF91" s="105">
        <v>1</v>
      </c>
    </row>
    <row r="92" spans="28:32" x14ac:dyDescent="0.25">
      <c r="AB92">
        <v>8</v>
      </c>
      <c r="AC92">
        <v>40</v>
      </c>
      <c r="AD92" t="s">
        <v>51</v>
      </c>
      <c r="AE92" s="107">
        <v>41547</v>
      </c>
      <c r="AF92" s="105">
        <v>1</v>
      </c>
    </row>
    <row r="93" spans="28:32" x14ac:dyDescent="0.25">
      <c r="AB93">
        <v>9</v>
      </c>
      <c r="AC93">
        <v>42</v>
      </c>
      <c r="AD93" t="s">
        <v>47</v>
      </c>
      <c r="AE93" s="107">
        <v>41561</v>
      </c>
      <c r="AF93" s="105">
        <v>1</v>
      </c>
    </row>
    <row r="94" spans="28:32" x14ac:dyDescent="0.25">
      <c r="AB94">
        <v>10</v>
      </c>
      <c r="AC94">
        <v>43</v>
      </c>
      <c r="AD94" t="s">
        <v>46</v>
      </c>
      <c r="AE94" s="107">
        <v>41568</v>
      </c>
      <c r="AF94" s="105">
        <v>1</v>
      </c>
    </row>
  </sheetData>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49"/>
  <sheetViews>
    <sheetView showGridLines="0" workbookViewId="0">
      <selection activeCell="I29" sqref="I29"/>
    </sheetView>
  </sheetViews>
  <sheetFormatPr defaultRowHeight="15.75" x14ac:dyDescent="0.25"/>
  <cols>
    <col min="1" max="1" width="2.625" customWidth="1"/>
    <col min="2" max="2" width="15.75" customWidth="1"/>
    <col min="3" max="3" width="10" customWidth="1"/>
    <col min="4" max="4" width="10" style="31" customWidth="1"/>
    <col min="5" max="5" width="10" customWidth="1"/>
    <col min="6" max="12" width="10" style="16" customWidth="1"/>
    <col min="13" max="13" width="17.375" style="16" customWidth="1"/>
  </cols>
  <sheetData>
    <row r="1" spans="1:14" ht="16.5" customHeight="1" x14ac:dyDescent="0.25"/>
    <row r="2" spans="1:14" ht="16.5" customHeight="1" x14ac:dyDescent="0.25">
      <c r="E2" s="23" t="s">
        <v>53</v>
      </c>
      <c r="F2" s="24"/>
      <c r="G2" s="25"/>
      <c r="H2" s="27"/>
      <c r="I2" s="27"/>
      <c r="J2" s="27"/>
      <c r="K2" s="28" t="s">
        <v>57</v>
      </c>
      <c r="L2" s="25"/>
    </row>
    <row r="3" spans="1:14" ht="47.25" x14ac:dyDescent="0.25">
      <c r="A3" s="4"/>
      <c r="B3" s="17" t="s">
        <v>42</v>
      </c>
      <c r="C3" s="17" t="s">
        <v>43</v>
      </c>
      <c r="D3" s="17" t="s">
        <v>0</v>
      </c>
      <c r="E3" s="17" t="s">
        <v>52</v>
      </c>
      <c r="F3" s="18" t="s">
        <v>38</v>
      </c>
      <c r="G3" s="26" t="s">
        <v>54</v>
      </c>
      <c r="H3" s="26" t="s">
        <v>56</v>
      </c>
      <c r="I3" s="26" t="s">
        <v>55</v>
      </c>
      <c r="J3" s="26" t="s">
        <v>59</v>
      </c>
      <c r="K3" s="18" t="s">
        <v>40</v>
      </c>
      <c r="L3" s="18" t="s">
        <v>39</v>
      </c>
      <c r="M3" s="18" t="s">
        <v>41</v>
      </c>
    </row>
    <row r="4" spans="1:14" x14ac:dyDescent="0.25">
      <c r="A4" s="4"/>
      <c r="B4" s="19"/>
      <c r="C4" s="19"/>
      <c r="D4" s="19"/>
      <c r="E4" s="19"/>
      <c r="F4" s="20"/>
      <c r="G4" s="20"/>
      <c r="H4" s="20"/>
      <c r="I4" s="20"/>
      <c r="J4" s="20"/>
      <c r="K4" s="20"/>
      <c r="L4" s="20"/>
      <c r="M4" s="20"/>
    </row>
    <row r="5" spans="1:14" x14ac:dyDescent="0.25">
      <c r="B5" t="s">
        <v>16</v>
      </c>
      <c r="L5" s="29"/>
      <c r="M5" s="29">
        <v>10000</v>
      </c>
    </row>
    <row r="6" spans="1:14" x14ac:dyDescent="0.25">
      <c r="L6" s="29"/>
      <c r="M6" s="29"/>
    </row>
    <row r="7" spans="1:14" x14ac:dyDescent="0.25">
      <c r="B7" s="8" t="s">
        <v>17</v>
      </c>
      <c r="C7" s="22" t="str">
        <f>+Price!AD85</f>
        <v>FB</v>
      </c>
      <c r="D7" s="32">
        <f>+Price!AE85</f>
        <v>41276</v>
      </c>
      <c r="E7" s="30">
        <f>INDEX(Price!$A$5:$K$58,MATCH(D7,Price!$A$5:$A$58,0),MATCH(C7,Price!$A$5:$K$5,0))</f>
        <v>28.76</v>
      </c>
      <c r="F7" s="29">
        <f>INT(M5/E7)</f>
        <v>347</v>
      </c>
      <c r="G7" s="29">
        <f>F7*E7</f>
        <v>9979.7200000000012</v>
      </c>
      <c r="H7" s="29">
        <f>M5-G7</f>
        <v>20.279999999998836</v>
      </c>
      <c r="I7" s="29">
        <v>0</v>
      </c>
      <c r="J7" s="29">
        <f>I7+H7</f>
        <v>20.279999999998836</v>
      </c>
      <c r="L7" s="29"/>
      <c r="M7" s="29"/>
    </row>
    <row r="8" spans="1:14" x14ac:dyDescent="0.25">
      <c r="B8" t="s">
        <v>18</v>
      </c>
      <c r="C8" s="35" t="str">
        <f>C7</f>
        <v>FB</v>
      </c>
      <c r="D8" s="33">
        <f>+Price!AE86</f>
        <v>41281</v>
      </c>
      <c r="E8" s="30">
        <f>INDEX(Price!$A$5:$K$58,MATCH(D8,Price!$A$5:$A$58,0),MATCH(C8,Price!$A$5:$K$5,0))</f>
        <v>31.72</v>
      </c>
      <c r="F8" s="29"/>
      <c r="G8" s="29"/>
      <c r="H8" s="29"/>
      <c r="I8" s="29"/>
      <c r="J8" s="29"/>
      <c r="K8" s="16">
        <f>F7</f>
        <v>347</v>
      </c>
      <c r="L8" s="29">
        <f>K8*E8</f>
        <v>11006.84</v>
      </c>
      <c r="M8" s="29">
        <f>L8+J7</f>
        <v>11027.119999999999</v>
      </c>
      <c r="N8" t="str">
        <f>IF(D8&lt;D7,"Warning, this date predates the date above, which is an error","")</f>
        <v/>
      </c>
    </row>
    <row r="9" spans="1:14" x14ac:dyDescent="0.25">
      <c r="B9" s="8" t="s">
        <v>19</v>
      </c>
      <c r="C9" s="22" t="str">
        <f>+Price!AD86</f>
        <v>AEO</v>
      </c>
      <c r="D9" s="32">
        <f>+Price!AE86</f>
        <v>41281</v>
      </c>
      <c r="E9" s="30">
        <f>INDEX(Price!$A$5:$K$58,MATCH(D9,Price!$A$5:$A$58,0),MATCH(C9,Price!$A$5:$K$5,0))</f>
        <v>18.489999999999998</v>
      </c>
      <c r="F9" s="29">
        <f>INT(M8/E9)</f>
        <v>596</v>
      </c>
      <c r="G9" s="29">
        <f>F9*E9</f>
        <v>11020.039999999999</v>
      </c>
      <c r="H9" s="29">
        <f>M8-G9</f>
        <v>7.0799999999999272</v>
      </c>
      <c r="I9" s="29">
        <v>0</v>
      </c>
      <c r="J9" s="29">
        <f>I9+H9</f>
        <v>7.0799999999999272</v>
      </c>
      <c r="L9" s="29"/>
      <c r="M9" s="29"/>
      <c r="N9" t="str">
        <f t="shared" ref="N9:N26" si="0">IF(D9&lt;D8,"Warning, this date predates the date above, which is an error","")</f>
        <v/>
      </c>
    </row>
    <row r="10" spans="1:14" x14ac:dyDescent="0.25">
      <c r="B10" t="s">
        <v>20</v>
      </c>
      <c r="C10" s="35" t="str">
        <f t="shared" ref="C10" si="1">C9</f>
        <v>AEO</v>
      </c>
      <c r="D10" s="33">
        <f>+Price!AE87</f>
        <v>41288</v>
      </c>
      <c r="E10" s="30">
        <f>INDEX(Price!$A$5:$K$58,MATCH(D10,Price!$A$5:$A$58,0),MATCH(C10,Price!$A$5:$K$5,0))</f>
        <v>20.5</v>
      </c>
      <c r="F10" s="29"/>
      <c r="G10" s="29"/>
      <c r="H10" s="29"/>
      <c r="I10" s="29"/>
      <c r="J10" s="29"/>
      <c r="K10" s="16">
        <f>F9</f>
        <v>596</v>
      </c>
      <c r="L10" s="29">
        <f>K10*E10</f>
        <v>12218</v>
      </c>
      <c r="M10" s="29">
        <f>L10+J9</f>
        <v>12225.08</v>
      </c>
      <c r="N10" t="str">
        <f t="shared" si="0"/>
        <v/>
      </c>
    </row>
    <row r="11" spans="1:14" x14ac:dyDescent="0.25">
      <c r="B11" s="8" t="s">
        <v>21</v>
      </c>
      <c r="C11" s="22" t="str">
        <f>+Price!AD87</f>
        <v>GOOGL</v>
      </c>
      <c r="D11" s="33">
        <f>+Price!AE87</f>
        <v>41288</v>
      </c>
      <c r="E11" s="30">
        <f>INDEX(Price!$A$5:$K$58,MATCH(D11,Price!$A$5:$A$58,0),MATCH(C11,Price!$A$5:$K$5,0))</f>
        <v>352.61</v>
      </c>
      <c r="F11" s="29">
        <f t="shared" ref="F11" si="2">INT(M10/E11)</f>
        <v>34</v>
      </c>
      <c r="G11" s="29">
        <f t="shared" ref="G11" si="3">F11*E11</f>
        <v>11988.74</v>
      </c>
      <c r="H11" s="29">
        <f t="shared" ref="H11" si="4">M10-G11</f>
        <v>236.34000000000015</v>
      </c>
      <c r="I11" s="29">
        <v>0</v>
      </c>
      <c r="J11" s="29">
        <f t="shared" ref="J11" si="5">I11+H11</f>
        <v>236.34000000000015</v>
      </c>
      <c r="L11" s="29"/>
      <c r="M11" s="29"/>
      <c r="N11" t="str">
        <f t="shared" si="0"/>
        <v/>
      </c>
    </row>
    <row r="12" spans="1:14" x14ac:dyDescent="0.25">
      <c r="B12" t="s">
        <v>22</v>
      </c>
      <c r="C12" s="35" t="str">
        <f t="shared" ref="C12" si="6">C11</f>
        <v>GOOGL</v>
      </c>
      <c r="D12" s="33">
        <f>+Price!AE88</f>
        <v>41324</v>
      </c>
      <c r="E12" s="30">
        <f>INDEX(Price!$A$5:$K$58,MATCH(D12,Price!$A$5:$A$58,0),MATCH(C12,Price!$A$5:$K$5,0))</f>
        <v>400.26</v>
      </c>
      <c r="F12" s="29"/>
      <c r="G12" s="29"/>
      <c r="H12" s="29"/>
      <c r="I12" s="29"/>
      <c r="J12" s="29"/>
      <c r="K12" s="16">
        <f t="shared" ref="K12" si="7">F11</f>
        <v>34</v>
      </c>
      <c r="L12" s="29">
        <f t="shared" ref="L12" si="8">K12*E12</f>
        <v>13608.84</v>
      </c>
      <c r="M12" s="29">
        <f t="shared" ref="M12" si="9">L12+J11</f>
        <v>13845.18</v>
      </c>
      <c r="N12" t="str">
        <f t="shared" si="0"/>
        <v/>
      </c>
    </row>
    <row r="13" spans="1:14" x14ac:dyDescent="0.25">
      <c r="B13" s="8" t="s">
        <v>23</v>
      </c>
      <c r="C13" s="22" t="str">
        <f>+Price!AD88</f>
        <v>ADBE</v>
      </c>
      <c r="D13" s="33">
        <f>+Price!AE88</f>
        <v>41324</v>
      </c>
      <c r="E13" s="30">
        <f>INDEX(Price!$A$5:$K$58,MATCH(D13,Price!$A$5:$A$58,0),MATCH(C13,Price!$A$5:$K$5,0))</f>
        <v>38.549999999999997</v>
      </c>
      <c r="F13" s="29">
        <f t="shared" ref="F13" si="10">INT(M12/E13)</f>
        <v>359</v>
      </c>
      <c r="G13" s="29">
        <f t="shared" ref="G13" si="11">F13*E13</f>
        <v>13839.449999999999</v>
      </c>
      <c r="H13" s="29">
        <f t="shared" ref="H13" si="12">M12-G13</f>
        <v>5.7300000000013824</v>
      </c>
      <c r="I13" s="29">
        <v>0</v>
      </c>
      <c r="J13" s="29">
        <f t="shared" ref="J13" si="13">I13+H13</f>
        <v>5.7300000000013824</v>
      </c>
      <c r="L13" s="29"/>
      <c r="M13" s="29"/>
      <c r="N13" t="str">
        <f t="shared" si="0"/>
        <v/>
      </c>
    </row>
    <row r="14" spans="1:14" x14ac:dyDescent="0.25">
      <c r="B14" t="s">
        <v>24</v>
      </c>
      <c r="C14" s="35" t="str">
        <f t="shared" ref="C14" si="14">C13</f>
        <v>ADBE</v>
      </c>
      <c r="D14" s="33">
        <f>+Price!AE89</f>
        <v>41379</v>
      </c>
      <c r="E14" s="30">
        <f>INDEX(Price!$A$5:$K$58,MATCH(D14,Price!$A$5:$A$58,0),MATCH(C14,Price!$A$5:$K$5,0))</f>
        <v>44.74</v>
      </c>
      <c r="F14" s="29"/>
      <c r="G14" s="29"/>
      <c r="H14" s="29"/>
      <c r="I14" s="29"/>
      <c r="J14" s="29"/>
      <c r="K14" s="16">
        <f t="shared" ref="K14" si="15">F13</f>
        <v>359</v>
      </c>
      <c r="L14" s="29">
        <f t="shared" ref="L14" si="16">K14*E14</f>
        <v>16061.66</v>
      </c>
      <c r="M14" s="29">
        <f t="shared" ref="M14" si="17">L14+J13</f>
        <v>16067.390000000001</v>
      </c>
      <c r="N14" t="str">
        <f t="shared" si="0"/>
        <v/>
      </c>
    </row>
    <row r="15" spans="1:14" x14ac:dyDescent="0.25">
      <c r="B15" s="8" t="s">
        <v>25</v>
      </c>
      <c r="C15" s="22" t="str">
        <f>+Price!AD89</f>
        <v>AAPL</v>
      </c>
      <c r="D15" s="33">
        <f>+Price!AE89</f>
        <v>41379</v>
      </c>
      <c r="E15" s="30">
        <f>INDEX(Price!$A$5:$K$58,MATCH(D15,Price!$A$5:$A$58,0),MATCH(C15,Price!$A$5:$K$5,0))</f>
        <v>380.9</v>
      </c>
      <c r="F15" s="29">
        <f t="shared" ref="F15" si="18">INT(M14/E15)</f>
        <v>42</v>
      </c>
      <c r="G15" s="29">
        <f t="shared" ref="G15" si="19">F15*E15</f>
        <v>15997.8</v>
      </c>
      <c r="H15" s="29">
        <f t="shared" ref="H15" si="20">M14-G15</f>
        <v>69.590000000001965</v>
      </c>
      <c r="I15" s="29">
        <v>0</v>
      </c>
      <c r="J15" s="29">
        <f t="shared" ref="J15" si="21">I15+H15</f>
        <v>69.590000000001965</v>
      </c>
      <c r="L15" s="29"/>
      <c r="M15" s="29"/>
      <c r="N15" t="str">
        <f t="shared" si="0"/>
        <v/>
      </c>
    </row>
    <row r="16" spans="1:14" x14ac:dyDescent="0.25">
      <c r="B16" t="s">
        <v>26</v>
      </c>
      <c r="C16" s="35" t="str">
        <f t="shared" ref="C16" si="22">C15</f>
        <v>AAPL</v>
      </c>
      <c r="D16" s="33">
        <f>+Price!AE90</f>
        <v>41393</v>
      </c>
      <c r="E16" s="30">
        <f>INDEX(Price!$A$5:$K$58,MATCH(D16,Price!$A$5:$A$58,0),MATCH(C16,Price!$A$5:$K$5,0))</f>
        <v>438.88</v>
      </c>
      <c r="F16" s="29"/>
      <c r="G16" s="29"/>
      <c r="H16" s="29"/>
      <c r="I16" s="29"/>
      <c r="J16" s="29"/>
      <c r="K16" s="16">
        <f t="shared" ref="K16" si="23">F15</f>
        <v>42</v>
      </c>
      <c r="L16" s="29">
        <f t="shared" ref="L16" si="24">K16*E16</f>
        <v>18432.96</v>
      </c>
      <c r="M16" s="29">
        <f t="shared" ref="M16" si="25">L16+J15</f>
        <v>18502.550000000003</v>
      </c>
      <c r="N16" t="str">
        <f t="shared" si="0"/>
        <v/>
      </c>
    </row>
    <row r="17" spans="2:14" x14ac:dyDescent="0.25">
      <c r="B17" s="8" t="s">
        <v>27</v>
      </c>
      <c r="C17" s="22" t="str">
        <f>+Price!AD90</f>
        <v>AMZN</v>
      </c>
      <c r="D17" s="33">
        <f>+Price!AE90</f>
        <v>41393</v>
      </c>
      <c r="E17" s="30">
        <f>INDEX(Price!$A$5:$K$58,MATCH(D17,Price!$A$5:$A$58,0),MATCH(C17,Price!$A$5:$K$5,0))</f>
        <v>258.05</v>
      </c>
      <c r="F17" s="29">
        <f t="shared" ref="F17" si="26">INT(M16/E17)</f>
        <v>71</v>
      </c>
      <c r="G17" s="29">
        <f t="shared" ref="G17" si="27">F17*E17</f>
        <v>18321.55</v>
      </c>
      <c r="H17" s="29">
        <f t="shared" ref="H17" si="28">M16-G17</f>
        <v>181.00000000000364</v>
      </c>
      <c r="I17" s="29">
        <v>0</v>
      </c>
      <c r="J17" s="29">
        <f t="shared" ref="J17" si="29">I17+H17</f>
        <v>181.00000000000364</v>
      </c>
      <c r="L17" s="29"/>
      <c r="M17" s="29"/>
      <c r="N17" t="str">
        <f t="shared" si="0"/>
        <v/>
      </c>
    </row>
    <row r="18" spans="2:14" x14ac:dyDescent="0.25">
      <c r="B18" t="s">
        <v>28</v>
      </c>
      <c r="C18" s="35" t="str">
        <f>C17</f>
        <v>AMZN</v>
      </c>
      <c r="D18" s="33">
        <f>+Price!AE91</f>
        <v>41428</v>
      </c>
      <c r="E18" s="30">
        <f>INDEX(Price!$A$5:$K$58,MATCH(D18,Price!$A$5:$A$58,0),MATCH(C18,Price!$A$5:$K$5,0))</f>
        <v>276.87</v>
      </c>
      <c r="F18" s="29"/>
      <c r="G18" s="29"/>
      <c r="H18" s="29"/>
      <c r="I18" s="29"/>
      <c r="J18" s="29"/>
      <c r="K18" s="16">
        <f t="shared" ref="K18" si="30">F17</f>
        <v>71</v>
      </c>
      <c r="L18" s="29">
        <f t="shared" ref="L18" si="31">K18*E18</f>
        <v>19657.77</v>
      </c>
      <c r="M18" s="29">
        <f t="shared" ref="M18" si="32">L18+J17</f>
        <v>19838.770000000004</v>
      </c>
      <c r="N18" t="str">
        <f t="shared" si="0"/>
        <v/>
      </c>
    </row>
    <row r="19" spans="2:14" x14ac:dyDescent="0.25">
      <c r="B19" s="8" t="s">
        <v>29</v>
      </c>
      <c r="C19" s="22" t="str">
        <f>+Price!AD91</f>
        <v>FB</v>
      </c>
      <c r="D19" s="33">
        <f>+Price!AE91</f>
        <v>41428</v>
      </c>
      <c r="E19" s="30">
        <f>INDEX(Price!$A$5:$K$58,MATCH(D19,Price!$A$5:$A$58,0),MATCH(C19,Price!$A$5:$K$5,0))</f>
        <v>23.29</v>
      </c>
      <c r="F19" s="29">
        <f t="shared" ref="F19" si="33">INT(M18/E19)</f>
        <v>851</v>
      </c>
      <c r="G19" s="29">
        <f t="shared" ref="G19" si="34">F19*E19</f>
        <v>19819.79</v>
      </c>
      <c r="H19" s="29">
        <f t="shared" ref="H19" si="35">M18-G19</f>
        <v>18.980000000003201</v>
      </c>
      <c r="I19" s="29">
        <v>0</v>
      </c>
      <c r="J19" s="29">
        <f t="shared" ref="J19" si="36">I19+H19</f>
        <v>18.980000000003201</v>
      </c>
      <c r="L19" s="29"/>
      <c r="M19" s="29"/>
      <c r="N19" t="str">
        <f t="shared" si="0"/>
        <v/>
      </c>
    </row>
    <row r="20" spans="2:14" x14ac:dyDescent="0.25">
      <c r="B20" t="s">
        <v>30</v>
      </c>
      <c r="C20" s="35" t="str">
        <f>C19</f>
        <v>FB</v>
      </c>
      <c r="D20" s="33">
        <f>+Price!AE92</f>
        <v>41547</v>
      </c>
      <c r="E20" s="30">
        <f>INDEX(Price!$A$5:$K$58,MATCH(D20,Price!$A$5:$A$58,0),MATCH(C20,Price!$A$5:$K$5,0))</f>
        <v>51.04</v>
      </c>
      <c r="F20" s="29"/>
      <c r="G20" s="29"/>
      <c r="H20" s="29"/>
      <c r="I20" s="29"/>
      <c r="J20" s="29"/>
      <c r="K20" s="16">
        <f t="shared" ref="K20" si="37">F19</f>
        <v>851</v>
      </c>
      <c r="L20" s="29">
        <f t="shared" ref="L20" si="38">K20*E20</f>
        <v>43435.040000000001</v>
      </c>
      <c r="M20" s="29">
        <f t="shared" ref="M20" si="39">L20+J19</f>
        <v>43454.020000000004</v>
      </c>
      <c r="N20" t="str">
        <f t="shared" si="0"/>
        <v/>
      </c>
    </row>
    <row r="21" spans="2:14" x14ac:dyDescent="0.25">
      <c r="B21" s="8" t="s">
        <v>31</v>
      </c>
      <c r="C21" s="22" t="str">
        <f>+Price!AD92</f>
        <v>GOOGL</v>
      </c>
      <c r="D21" s="33">
        <f>+Price!AE92</f>
        <v>41547</v>
      </c>
      <c r="E21" s="30">
        <f>INDEX(Price!$A$5:$K$58,MATCH(D21,Price!$A$5:$A$58,0),MATCH(C21,Price!$A$5:$K$5,0))</f>
        <v>436.61</v>
      </c>
      <c r="F21" s="29">
        <f t="shared" ref="F21" si="40">INT(M20/E21)</f>
        <v>99</v>
      </c>
      <c r="G21" s="29">
        <f t="shared" ref="G21" si="41">F21*E21</f>
        <v>43224.39</v>
      </c>
      <c r="H21" s="29">
        <f t="shared" ref="H21" si="42">M20-G21</f>
        <v>229.63000000000466</v>
      </c>
      <c r="I21" s="29">
        <v>0</v>
      </c>
      <c r="J21" s="29">
        <f t="shared" ref="J21" si="43">I21+H21</f>
        <v>229.63000000000466</v>
      </c>
      <c r="L21" s="29"/>
      <c r="M21" s="29"/>
      <c r="N21" t="str">
        <f t="shared" si="0"/>
        <v/>
      </c>
    </row>
    <row r="22" spans="2:14" x14ac:dyDescent="0.25">
      <c r="B22" t="s">
        <v>32</v>
      </c>
      <c r="C22" s="35" t="str">
        <f t="shared" ref="C22" si="44">C21</f>
        <v>GOOGL</v>
      </c>
      <c r="D22" s="33">
        <f>+Price!AE93</f>
        <v>41561</v>
      </c>
      <c r="E22" s="30">
        <f>INDEX(Price!$A$5:$K$58,MATCH(D22,Price!$A$5:$A$58,0),MATCH(C22,Price!$A$5:$K$5,0))</f>
        <v>506.21</v>
      </c>
      <c r="F22" s="29"/>
      <c r="G22" s="29"/>
      <c r="H22" s="29"/>
      <c r="I22" s="29"/>
      <c r="J22" s="29"/>
      <c r="K22" s="16">
        <f t="shared" ref="K22" si="45">F21</f>
        <v>99</v>
      </c>
      <c r="L22" s="29">
        <f t="shared" ref="L22" si="46">K22*E22</f>
        <v>50114.79</v>
      </c>
      <c r="M22" s="29">
        <f t="shared" ref="M22" si="47">L22+J21</f>
        <v>50344.420000000006</v>
      </c>
      <c r="N22" t="str">
        <f t="shared" si="0"/>
        <v/>
      </c>
    </row>
    <row r="23" spans="2:14" x14ac:dyDescent="0.25">
      <c r="B23" s="8" t="s">
        <v>33</v>
      </c>
      <c r="C23" s="22" t="str">
        <f>+Price!AD93</f>
        <v>AMZN</v>
      </c>
      <c r="D23" s="33">
        <f>+Price!AE93</f>
        <v>41561</v>
      </c>
      <c r="E23" s="30">
        <f>INDEX(Price!$A$5:$K$58,MATCH(D23,Price!$A$5:$A$58,0),MATCH(C23,Price!$A$5:$K$5,0))</f>
        <v>328.93</v>
      </c>
      <c r="F23" s="29">
        <f t="shared" ref="F23" si="48">INT(M22/E23)</f>
        <v>153</v>
      </c>
      <c r="G23" s="29">
        <f t="shared" ref="G23" si="49">F23*E23</f>
        <v>50326.29</v>
      </c>
      <c r="H23" s="29">
        <f t="shared" ref="H23" si="50">M22-G23</f>
        <v>18.130000000004657</v>
      </c>
      <c r="I23" s="29">
        <v>0</v>
      </c>
      <c r="J23" s="29">
        <f t="shared" ref="J23" si="51">I23+H23</f>
        <v>18.130000000004657</v>
      </c>
      <c r="L23" s="29"/>
      <c r="M23" s="29"/>
      <c r="N23" t="str">
        <f t="shared" si="0"/>
        <v/>
      </c>
    </row>
    <row r="24" spans="2:14" x14ac:dyDescent="0.25">
      <c r="B24" t="s">
        <v>34</v>
      </c>
      <c r="C24" s="35" t="str">
        <f t="shared" ref="C24" si="52">C23</f>
        <v>AMZN</v>
      </c>
      <c r="D24" s="33">
        <f>+Price!AE94</f>
        <v>41568</v>
      </c>
      <c r="E24" s="30">
        <f>INDEX(Price!$A$5:$K$58,MATCH(D24,Price!$A$5:$A$58,0),MATCH(C24,Price!$A$5:$K$5,0))</f>
        <v>363.39</v>
      </c>
      <c r="F24" s="29"/>
      <c r="G24" s="29"/>
      <c r="H24" s="29"/>
      <c r="I24" s="29"/>
      <c r="J24" s="29"/>
      <c r="K24" s="16">
        <f t="shared" ref="K24" si="53">F23</f>
        <v>153</v>
      </c>
      <c r="L24" s="29">
        <f t="shared" ref="L24" si="54">K24*E24</f>
        <v>55598.67</v>
      </c>
      <c r="M24" s="29">
        <f t="shared" ref="M24" si="55">L24+J23</f>
        <v>55616.800000000003</v>
      </c>
      <c r="N24" t="str">
        <f t="shared" si="0"/>
        <v/>
      </c>
    </row>
    <row r="25" spans="2:14" x14ac:dyDescent="0.25">
      <c r="B25" s="8" t="s">
        <v>35</v>
      </c>
      <c r="C25" s="22" t="str">
        <f>+Price!AD94</f>
        <v>ADSK</v>
      </c>
      <c r="D25" s="33">
        <f>+Price!AE94</f>
        <v>41568</v>
      </c>
      <c r="E25" s="30">
        <f>INDEX(Price!$A$5:$K$58,MATCH(D25,Price!$A$5:$A$58,0),MATCH(C25,Price!$A$5:$K$5,0))</f>
        <v>39.869999999999997</v>
      </c>
      <c r="F25" s="29">
        <f t="shared" ref="F25" si="56">INT(M24/E25)</f>
        <v>1394</v>
      </c>
      <c r="G25" s="29">
        <f t="shared" ref="G25" si="57">F25*E25</f>
        <v>55578.78</v>
      </c>
      <c r="H25" s="29">
        <f t="shared" ref="H25" si="58">M24-G25</f>
        <v>38.020000000004075</v>
      </c>
      <c r="I25" s="29">
        <v>0</v>
      </c>
      <c r="J25" s="29">
        <f t="shared" ref="J25" si="59">I25+H25</f>
        <v>38.020000000004075</v>
      </c>
      <c r="L25" s="29"/>
      <c r="M25" s="29"/>
      <c r="N25" t="str">
        <f t="shared" si="0"/>
        <v/>
      </c>
    </row>
    <row r="26" spans="2:14" x14ac:dyDescent="0.25">
      <c r="B26" t="s">
        <v>36</v>
      </c>
      <c r="C26" s="35" t="str">
        <f t="shared" ref="C26" si="60">C25</f>
        <v>ADSK</v>
      </c>
      <c r="D26" s="111">
        <f>+Price!A58</f>
        <v>41638</v>
      </c>
      <c r="E26" s="30">
        <f>INDEX(Price!$A$5:$K$58,MATCH(D26,Price!$A$5:$A$58,0),MATCH(C26,Price!$A$5:$K$5,0))</f>
        <v>50.32</v>
      </c>
      <c r="K26" s="16">
        <f t="shared" ref="K26" si="61">F25</f>
        <v>1394</v>
      </c>
      <c r="L26" s="29">
        <f t="shared" ref="L26" si="62">K26*E26</f>
        <v>70146.080000000002</v>
      </c>
      <c r="M26" s="29">
        <f t="shared" ref="M26" si="63">L26+J25</f>
        <v>70184.100000000006</v>
      </c>
      <c r="N26" t="str">
        <f t="shared" si="0"/>
        <v/>
      </c>
    </row>
    <row r="28" spans="2:14" ht="27" thickBot="1" x14ac:dyDescent="0.45">
      <c r="B28" s="8" t="s">
        <v>37</v>
      </c>
      <c r="C28" s="8"/>
      <c r="D28" s="34"/>
      <c r="E28" s="8"/>
      <c r="M28" s="112">
        <f>M26</f>
        <v>70184.100000000006</v>
      </c>
      <c r="N28" s="29"/>
    </row>
    <row r="29" spans="2:14" ht="16.5" thickTop="1" x14ac:dyDescent="0.25">
      <c r="M29" s="29"/>
      <c r="N29" s="29"/>
    </row>
    <row r="30" spans="2:14" x14ac:dyDescent="0.25">
      <c r="M30" s="29"/>
      <c r="N30" s="29"/>
    </row>
    <row r="31" spans="2:14" x14ac:dyDescent="0.25">
      <c r="M31" s="29"/>
      <c r="N31" s="29"/>
    </row>
    <row r="32" spans="2:14" x14ac:dyDescent="0.25">
      <c r="M32" s="29"/>
      <c r="N32" s="29"/>
    </row>
    <row r="33" spans="13:14" x14ac:dyDescent="0.25">
      <c r="M33" s="29"/>
      <c r="N33" s="29"/>
    </row>
    <row r="34" spans="13:14" x14ac:dyDescent="0.25">
      <c r="M34" s="29"/>
      <c r="N34" s="29"/>
    </row>
    <row r="35" spans="13:14" x14ac:dyDescent="0.25">
      <c r="M35" s="29"/>
      <c r="N35" s="29"/>
    </row>
    <row r="36" spans="13:14" x14ac:dyDescent="0.25">
      <c r="M36" s="29"/>
      <c r="N36" s="29"/>
    </row>
    <row r="37" spans="13:14" x14ac:dyDescent="0.25">
      <c r="M37" s="29"/>
      <c r="N37" s="29"/>
    </row>
    <row r="38" spans="13:14" x14ac:dyDescent="0.25">
      <c r="M38" s="29"/>
      <c r="N38" s="29"/>
    </row>
    <row r="39" spans="13:14" x14ac:dyDescent="0.25">
      <c r="M39" s="29"/>
      <c r="N39" s="29"/>
    </row>
    <row r="40" spans="13:14" x14ac:dyDescent="0.25">
      <c r="M40" s="29"/>
      <c r="N40" s="29"/>
    </row>
    <row r="41" spans="13:14" x14ac:dyDescent="0.25">
      <c r="M41" s="29"/>
      <c r="N41" s="29"/>
    </row>
    <row r="42" spans="13:14" x14ac:dyDescent="0.25">
      <c r="M42" s="29"/>
      <c r="N42" s="29"/>
    </row>
    <row r="43" spans="13:14" x14ac:dyDescent="0.25">
      <c r="M43" s="29"/>
      <c r="N43" s="29"/>
    </row>
    <row r="44" spans="13:14" x14ac:dyDescent="0.25">
      <c r="M44" s="29"/>
      <c r="N44" s="29"/>
    </row>
    <row r="45" spans="13:14" x14ac:dyDescent="0.25">
      <c r="M45" s="29"/>
      <c r="N45" s="29"/>
    </row>
    <row r="46" spans="13:14" x14ac:dyDescent="0.25">
      <c r="M46" s="29"/>
      <c r="N46" s="29"/>
    </row>
    <row r="47" spans="13:14" x14ac:dyDescent="0.25">
      <c r="M47" s="29"/>
      <c r="N47" s="29"/>
    </row>
    <row r="48" spans="13:14" x14ac:dyDescent="0.25">
      <c r="M48" s="29"/>
      <c r="N48" s="29"/>
    </row>
    <row r="49" spans="13:14" x14ac:dyDescent="0.25">
      <c r="M49" s="29"/>
      <c r="N49" s="29"/>
    </row>
  </sheetData>
  <dataValidations count="1">
    <dataValidation type="list" allowBlank="1" showInputMessage="1" showErrorMessage="1" sqref="D7:D26">
      <formula1>dates</formula1>
    </dataValidation>
  </dataValidations>
  <pageMargins left="0.7" right="0.7" top="0.75" bottom="0.75" header="0.3" footer="0.3"/>
  <drawing r:id="rId1"/>
  <legacyDrawing r:id="rId2"/>
  <controls>
    <mc:AlternateContent xmlns:mc="http://schemas.openxmlformats.org/markup-compatibility/2006">
      <mc:Choice Requires="x14">
        <control shapeId="1025" r:id="rId3" name="Control 1">
          <controlPr defaultSize="0" r:id="rId4">
            <anchor moveWithCells="1">
              <from>
                <xdr:col>0</xdr:col>
                <xdr:colOff>0</xdr:colOff>
                <xdr:row>0</xdr:row>
                <xdr:rowOff>0</xdr:rowOff>
              </from>
              <to>
                <xdr:col>1</xdr:col>
                <xdr:colOff>714375</xdr:colOff>
                <xdr:row>1</xdr:row>
                <xdr:rowOff>19050</xdr:rowOff>
              </to>
            </anchor>
          </controlPr>
        </control>
      </mc:Choice>
      <mc:Fallback>
        <control shapeId="1025" r:id="rId3" name="Control 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Price!$B$5:$K$5</xm:f>
          </x14:formula1>
          <xm:sqref>C7 C9 C11 C13 C15 C17 C19 C21 C23 C25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Price</vt:lpstr>
      <vt:lpstr>Sample Trade Summary Page</vt:lpstr>
      <vt:lpstr>dates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Carlton Collins</dc:creator>
  <cp:lastModifiedBy>J. Carlton Collins</cp:lastModifiedBy>
  <dcterms:created xsi:type="dcterms:W3CDTF">2013-11-27T23:08:25Z</dcterms:created>
  <dcterms:modified xsi:type="dcterms:W3CDTF">2015-02-16T14:28:09Z</dcterms:modified>
</cp:coreProperties>
</file>